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人工造乔木林" sheetId="1" r:id="rId1"/>
    <sheet name="退化林修复" sheetId="2" r:id="rId2"/>
  </sheets>
  <definedNames>
    <definedName name="_xlnm._FilterDatabase" localSheetId="0" hidden="1">人工造乔木林!$A$4:$AB$64</definedName>
    <definedName name="_xlnm._FilterDatabase" localSheetId="1" hidden="1">退化林修复!$A$4:$AF$208</definedName>
    <definedName name="_xlnm.Print_Titles" localSheetId="0">人工造乔木林!$2:$4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<sst xmlns="http://schemas.openxmlformats.org/spreadsheetml/2006/main" count="3980" uniqueCount="427">
  <si>
    <t>附件 3</t>
  </si>
  <si>
    <t>2025年度闽西北山地丘陵生物多样性保护项目 (集约人工林栽培非国有林权部分)检查小班一览表</t>
  </si>
  <si>
    <t>填报单位：明溪县林业局</t>
  </si>
  <si>
    <t/>
  </si>
  <si>
    <r>
      <rPr>
        <sz val="11"/>
        <rFont val="FangSong"/>
        <charset val="134"/>
      </rPr>
      <t>单位：亩、株/亩、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%、米（树高）</t>
    </r>
    <r>
      <rPr>
        <sz val="11"/>
        <rFont val="FangSong"/>
        <charset val="134"/>
      </rPr>
      <t xml:space="preserve"> </t>
    </r>
    <r>
      <rPr>
        <sz val="11"/>
        <rFont val="FangSong"/>
        <charset val="134"/>
      </rPr>
      <t>、厘米（胸、地径）</t>
    </r>
  </si>
  <si>
    <r>
      <rPr>
        <sz val="9"/>
        <rFont val="SimSun"/>
        <charset val="134"/>
      </rPr>
      <t xml:space="preserve">实施
</t>
    </r>
    <r>
      <rPr>
        <sz val="11"/>
        <rFont val="SimSun"/>
        <charset val="134"/>
      </rPr>
      <t>主体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</si>
  <si>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</si>
  <si>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林班-大班-小班号</t>
    </r>
  </si>
  <si>
    <t>造林
年月</t>
  </si>
  <si>
    <t>造林
面积</t>
  </si>
  <si>
    <t>树种组成</t>
  </si>
  <si>
    <r>
      <rPr>
        <sz val="9"/>
        <rFont val="SimSun"/>
        <charset val="134"/>
      </rPr>
      <t xml:space="preserve">立地
</t>
    </r>
    <r>
      <rPr>
        <sz val="9"/>
        <rFont val="SimSun"/>
        <charset val="134"/>
      </rPr>
      <t>类型</t>
    </r>
  </si>
  <si>
    <r>
      <rPr>
        <sz val="9"/>
        <rFont val="SimSun"/>
        <charset val="134"/>
      </rPr>
      <t>整地方式、规格</t>
    </r>
  </si>
  <si>
    <r>
      <rPr>
        <sz val="9"/>
        <rFont val="SimSun"/>
        <charset val="134"/>
      </rPr>
      <t>基肥</t>
    </r>
  </si>
  <si>
    <r>
      <rPr>
        <sz val="9"/>
        <rFont val="SimSun"/>
        <charset val="134"/>
      </rPr>
      <t xml:space="preserve">设计
</t>
    </r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</si>
  <si>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实际
</t>
    </r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</si>
  <si>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良种
</t>
    </r>
    <r>
      <rPr>
        <sz val="9"/>
        <rFont val="SimSun"/>
        <charset val="134"/>
      </rPr>
      <t>类型</t>
    </r>
  </si>
  <si>
    <r>
      <rPr>
        <sz val="9"/>
        <rFont val="SimSun"/>
        <charset val="134"/>
      </rPr>
      <t xml:space="preserve">苗木
</t>
    </r>
    <r>
      <rPr>
        <sz val="9"/>
        <rFont val="SimSun"/>
        <charset val="134"/>
      </rPr>
      <t xml:space="preserve">类型
</t>
    </r>
    <r>
      <rPr>
        <sz val="9"/>
        <rFont val="SimSun"/>
        <charset val="134"/>
      </rPr>
      <t>规格</t>
    </r>
  </si>
  <si>
    <r>
      <rPr>
        <sz val="9"/>
        <rFont val="SimSun"/>
        <charset val="134"/>
      </rPr>
      <t xml:space="preserve">造林
</t>
    </r>
    <r>
      <rPr>
        <sz val="9"/>
        <rFont val="SimSun"/>
        <charset val="134"/>
      </rPr>
      <t>成活率</t>
    </r>
  </si>
  <si>
    <r>
      <rPr>
        <sz val="9"/>
        <rFont val="SimSun"/>
        <charset val="134"/>
      </rPr>
      <t>幼林抚育措施</t>
    </r>
  </si>
  <si>
    <r>
      <rPr>
        <sz val="9"/>
        <rFont val="SimSun"/>
        <charset val="134"/>
      </rPr>
      <t>树高</t>
    </r>
  </si>
  <si>
    <r>
      <rPr>
        <sz val="9"/>
        <rFont val="SimSun"/>
        <charset val="134"/>
      </rPr>
      <t xml:space="preserve">胸
</t>
    </r>
    <r>
      <rPr>
        <sz val="9"/>
        <rFont val="SimSun"/>
        <charset val="134"/>
      </rPr>
      <t xml:space="preserve">（地）
</t>
    </r>
    <r>
      <rPr>
        <sz val="9"/>
        <rFont val="SimSun"/>
        <charset val="134"/>
      </rPr>
      <t>径</t>
    </r>
  </si>
  <si>
    <r>
      <rPr>
        <sz val="9"/>
        <rFont val="SimSun"/>
        <charset val="134"/>
      </rPr>
      <t xml:space="preserve">环保
</t>
    </r>
    <r>
      <rPr>
        <sz val="9"/>
        <rFont val="SimSun"/>
        <charset val="134"/>
      </rPr>
      <t>措施</t>
    </r>
  </si>
  <si>
    <r>
      <rPr>
        <sz val="9"/>
        <rFont val="SimSun"/>
        <charset val="134"/>
      </rPr>
      <t xml:space="preserve">作业
</t>
    </r>
    <r>
      <rPr>
        <sz val="9"/>
        <rFont val="SimSun"/>
        <charset val="134"/>
      </rPr>
      <t>设计</t>
    </r>
  </si>
  <si>
    <r>
      <rPr>
        <sz val="9"/>
        <rFont val="SimSun"/>
        <charset val="134"/>
      </rPr>
      <t xml:space="preserve">档案
</t>
    </r>
    <r>
      <rPr>
        <sz val="9"/>
        <rFont val="SimSun"/>
        <charset val="134"/>
      </rPr>
      <t>管理</t>
    </r>
  </si>
  <si>
    <r>
      <rPr>
        <sz val="9"/>
        <rFont val="SimSun"/>
        <charset val="134"/>
      </rPr>
      <t xml:space="preserve">合格
</t>
    </r>
    <r>
      <rPr>
        <sz val="9"/>
        <rFont val="SimSun"/>
        <charset val="134"/>
      </rPr>
      <t>评定</t>
    </r>
  </si>
  <si>
    <r>
      <rPr>
        <sz val="9"/>
        <rFont val="SimSun"/>
        <charset val="134"/>
      </rPr>
      <t xml:space="preserve">小班
</t>
    </r>
    <r>
      <rPr>
        <sz val="9"/>
        <rFont val="SimSun"/>
        <charset val="134"/>
      </rPr>
      <t xml:space="preserve">外业
</t>
    </r>
    <r>
      <rPr>
        <sz val="9"/>
        <rFont val="SimSun"/>
        <charset val="134"/>
      </rPr>
      <t xml:space="preserve">质量
</t>
    </r>
    <r>
      <rPr>
        <sz val="9"/>
        <rFont val="SimSun"/>
        <charset val="134"/>
      </rPr>
      <t>得分</t>
    </r>
  </si>
  <si>
    <r>
      <rPr>
        <sz val="9"/>
        <rFont val="SimSun"/>
        <charset val="134"/>
      </rPr>
      <t>备注</t>
    </r>
  </si>
  <si>
    <t>合
计</t>
  </si>
  <si>
    <r>
      <rPr>
        <sz val="10"/>
        <rFont val="SimSun"/>
        <charset val="134"/>
      </rPr>
      <t>/</t>
    </r>
  </si>
  <si>
    <t>/</t>
  </si>
  <si>
    <t>恒丰公司</t>
  </si>
  <si>
    <t>8/10/11</t>
  </si>
  <si>
    <t>8、4/3、4/6、7</t>
  </si>
  <si>
    <t>6杉4木荷</t>
  </si>
  <si>
    <t>采伐迹地</t>
  </si>
  <si>
    <t>劈杂炼山、挖明穴50*40*30cm</t>
  </si>
  <si>
    <t>钙镁磷0.5kg</t>
  </si>
  <si>
    <t>杉木三代
阔优良种源区</t>
  </si>
  <si>
    <t>杉木、木荷1年生裸根苗</t>
  </si>
  <si>
    <t>除草</t>
  </si>
  <si>
    <t>松土</t>
  </si>
  <si>
    <t>施肥</t>
  </si>
  <si>
    <t>有</t>
  </si>
  <si>
    <t>好</t>
  </si>
  <si>
    <t>合格</t>
  </si>
  <si>
    <t>夏坊</t>
  </si>
  <si>
    <t>22</t>
  </si>
  <si>
    <t>6杉3木荷1楠木</t>
  </si>
  <si>
    <t>杉木、木荷1年生裸根苗，楠木2年生容器苗</t>
  </si>
  <si>
    <t>沙溪</t>
  </si>
  <si>
    <t>永溪</t>
  </si>
  <si>
    <t>1、2</t>
  </si>
  <si>
    <t>6杉4檫树</t>
  </si>
  <si>
    <t>杉木、檫树1年生裸根苗</t>
  </si>
  <si>
    <t>六合</t>
  </si>
  <si>
    <t>1、5</t>
  </si>
  <si>
    <t>10</t>
  </si>
  <si>
    <t>6杉4枫香</t>
  </si>
  <si>
    <t>杉木、枫香1年生裸根苗</t>
  </si>
  <si>
    <t>梓口坊</t>
  </si>
  <si>
    <t>15</t>
  </si>
  <si>
    <t>5</t>
  </si>
  <si>
    <t>3、7</t>
  </si>
  <si>
    <t>12</t>
  </si>
  <si>
    <t>沙溪村</t>
  </si>
  <si>
    <t>32</t>
  </si>
  <si>
    <t>清杂耙带、挖明穴50*40*30cm</t>
  </si>
  <si>
    <t>2、3</t>
  </si>
  <si>
    <t>2、3、5、6</t>
  </si>
  <si>
    <t>8、9</t>
  </si>
  <si>
    <t>4/5</t>
  </si>
  <si>
    <t>1/1、2、9</t>
  </si>
  <si>
    <t>6杉4楠木</t>
  </si>
  <si>
    <t>杉木1年生裸根苗，楠木2年生容器苗</t>
  </si>
  <si>
    <t>雪峰</t>
  </si>
  <si>
    <t>城东</t>
  </si>
  <si>
    <t>6杉2楠木2枫香</t>
  </si>
  <si>
    <t>杉木、枫香1年生裸根苗，楠木2年生容器苗</t>
  </si>
  <si>
    <t>城关</t>
  </si>
  <si>
    <t>坪埠</t>
  </si>
  <si>
    <t>24/25</t>
  </si>
  <si>
    <t>1、2/3</t>
  </si>
  <si>
    <t>5杉5木荷</t>
  </si>
  <si>
    <t>下汴</t>
  </si>
  <si>
    <t>上坊</t>
  </si>
  <si>
    <t>21</t>
  </si>
  <si>
    <t>4、5</t>
  </si>
  <si>
    <t>夏阳</t>
  </si>
  <si>
    <t>溪边</t>
  </si>
  <si>
    <t>7/13</t>
  </si>
  <si>
    <t>4/9</t>
  </si>
  <si>
    <t>18</t>
  </si>
  <si>
    <t>14</t>
  </si>
  <si>
    <t>5、6</t>
  </si>
  <si>
    <t>5、051</t>
  </si>
  <si>
    <t>9/11</t>
  </si>
  <si>
    <t>3/3</t>
  </si>
  <si>
    <t>17</t>
  </si>
  <si>
    <t>良村</t>
  </si>
  <si>
    <t>19/20</t>
  </si>
  <si>
    <t>4/4</t>
  </si>
  <si>
    <t>19</t>
  </si>
  <si>
    <t>17/18</t>
  </si>
  <si>
    <t>3、4/1</t>
  </si>
  <si>
    <t>下板</t>
  </si>
  <si>
    <t>3、5</t>
  </si>
  <si>
    <t>新坊</t>
  </si>
  <si>
    <t>2、8</t>
  </si>
  <si>
    <t>3/4</t>
  </si>
  <si>
    <t>2/1</t>
  </si>
  <si>
    <t>陈坊</t>
  </si>
  <si>
    <t>47/94/94</t>
  </si>
  <si>
    <t>8/4/5</t>
  </si>
  <si>
    <t>4/1/1</t>
  </si>
  <si>
    <t>御帘、陈坊</t>
  </si>
  <si>
    <t>7/8</t>
  </si>
  <si>
    <t>1、2/1、2、4</t>
  </si>
  <si>
    <t>34</t>
  </si>
  <si>
    <t>1、9</t>
  </si>
  <si>
    <t>紫云</t>
  </si>
  <si>
    <t>2/3/4</t>
  </si>
  <si>
    <t>2/021/1</t>
  </si>
  <si>
    <t>胡坊</t>
  </si>
  <si>
    <t>福西</t>
  </si>
  <si>
    <t>2、3、4/1</t>
  </si>
  <si>
    <t>13/14</t>
  </si>
  <si>
    <t>1、2/1</t>
  </si>
  <si>
    <t>肖家山</t>
  </si>
  <si>
    <t>46</t>
  </si>
  <si>
    <t>11</t>
  </si>
  <si>
    <t>瓦口</t>
  </si>
  <si>
    <t>枫溪</t>
  </si>
  <si>
    <t>熊地</t>
  </si>
  <si>
    <t>瀚仙</t>
  </si>
  <si>
    <t>石珩</t>
  </si>
  <si>
    <t>花园</t>
  </si>
  <si>
    <t>瀚溪</t>
  </si>
  <si>
    <t>盖洋</t>
  </si>
  <si>
    <t>湖上</t>
  </si>
  <si>
    <t>3/1</t>
  </si>
  <si>
    <t>雷西</t>
  </si>
  <si>
    <t>4/6</t>
  </si>
  <si>
    <t>附件 4</t>
  </si>
  <si>
    <t>2025年度闽西北山地丘陵生物多样性保护项目 (退化林修复非国有林权部分)检查小班一览表</t>
  </si>
  <si>
    <r>
      <rPr>
        <sz val="11"/>
        <rFont val="FangSong"/>
        <charset val="134"/>
      </rPr>
      <t>填报单位：</t>
    </r>
  </si>
  <si>
    <r>
      <rPr>
        <sz val="11"/>
        <rFont val="SimSun"/>
        <charset val="134"/>
      </rPr>
      <t>单位：亩、株/亩、 %、米（树高） 、厘米（胸径）</t>
    </r>
  </si>
  <si>
    <r>
      <rPr>
        <sz val="9"/>
        <rFont val="SimSun"/>
        <charset val="134"/>
      </rPr>
      <t xml:space="preserve">实施
</t>
    </r>
    <r>
      <rPr>
        <sz val="9"/>
        <rFont val="SimSun"/>
        <charset val="134"/>
      </rPr>
      <t>主体</t>
    </r>
  </si>
  <si>
    <r>
      <rPr>
        <sz val="9"/>
        <rFont val="SimSun"/>
        <charset val="134"/>
      </rPr>
      <t xml:space="preserve">施工
</t>
    </r>
    <r>
      <rPr>
        <sz val="9"/>
        <rFont val="SimSun"/>
        <charset val="134"/>
      </rPr>
      <t>时间</t>
    </r>
  </si>
  <si>
    <t>改造
面积</t>
  </si>
  <si>
    <r>
      <rPr>
        <sz val="9"/>
        <rFont val="SimSun"/>
        <charset val="134"/>
      </rPr>
      <t>林龄</t>
    </r>
  </si>
  <si>
    <t>改造前林分状况</t>
  </si>
  <si>
    <t>修复措施</t>
  </si>
  <si>
    <t>改造后林分状况</t>
  </si>
  <si>
    <r>
      <rPr>
        <sz val="9"/>
        <rFont val="SimSun"/>
        <charset val="134"/>
      </rPr>
      <t xml:space="preserve">树种
</t>
    </r>
    <r>
      <rPr>
        <sz val="9"/>
        <rFont val="SimSun"/>
        <charset val="134"/>
      </rPr>
      <t>组成</t>
    </r>
  </si>
  <si>
    <r>
      <rPr>
        <sz val="9"/>
        <rFont val="SimSun"/>
        <charset val="134"/>
      </rPr>
      <t>郁闭度</t>
    </r>
  </si>
  <si>
    <r>
      <rPr>
        <sz val="9"/>
        <rFont val="SimSun"/>
        <charset val="134"/>
      </rPr>
      <t xml:space="preserve">林分
</t>
    </r>
    <r>
      <rPr>
        <sz val="9"/>
        <rFont val="SimSun"/>
        <charset val="134"/>
      </rPr>
      <t>密度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</si>
  <si>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树高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</si>
  <si>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胸径</t>
    </r>
  </si>
  <si>
    <r>
      <rPr>
        <sz val="9"/>
        <rFont val="SimSun"/>
        <charset val="134"/>
      </rPr>
      <t xml:space="preserve">平均
</t>
    </r>
    <r>
      <rPr>
        <sz val="9"/>
        <rFont val="SimSun"/>
        <charset val="134"/>
      </rPr>
      <t>亩蓄积</t>
    </r>
  </si>
  <si>
    <t>合计</t>
  </si>
  <si>
    <t>1/3/6</t>
  </si>
  <si>
    <t>1/3、10/4</t>
  </si>
  <si>
    <t>乔木林地</t>
  </si>
  <si>
    <t>9杉1香樟</t>
  </si>
  <si>
    <t>疏伐</t>
  </si>
  <si>
    <t>割灌除草</t>
  </si>
  <si>
    <t>施肥复合肥0.5kg/株</t>
  </si>
  <si>
    <t>大坪</t>
  </si>
  <si>
    <t>1</t>
  </si>
  <si>
    <t>16</t>
  </si>
  <si>
    <t>10杉</t>
  </si>
  <si>
    <t>罗翠</t>
  </si>
  <si>
    <t>9/10</t>
  </si>
  <si>
    <t>2、3/5</t>
  </si>
  <si>
    <t>1、3、5、11</t>
  </si>
  <si>
    <t>狮窠</t>
  </si>
  <si>
    <t>24</t>
  </si>
  <si>
    <t>1、031</t>
  </si>
  <si>
    <t>9杉1阔</t>
  </si>
  <si>
    <t>2/3/3/4
/8/9</t>
  </si>
  <si>
    <t>7/2/3/6
/2/011</t>
  </si>
  <si>
    <t>5杉4马1阔</t>
  </si>
  <si>
    <t>7杉2马1阔</t>
  </si>
  <si>
    <t>0.6</t>
  </si>
  <si>
    <t>25/26</t>
  </si>
  <si>
    <t>00/6</t>
  </si>
  <si>
    <t>801/2、4、5、6
、7、8、9</t>
  </si>
  <si>
    <t>8杉2马</t>
  </si>
  <si>
    <t>9杉1马</t>
  </si>
  <si>
    <t>透光伐</t>
  </si>
  <si>
    <t>大雅</t>
  </si>
  <si>
    <t>4</t>
  </si>
  <si>
    <t>9</t>
  </si>
  <si>
    <t>华山</t>
  </si>
  <si>
    <t>3、4</t>
  </si>
  <si>
    <t>白叶</t>
  </si>
  <si>
    <t>村头</t>
  </si>
  <si>
    <t>75</t>
  </si>
  <si>
    <t>大洋</t>
  </si>
  <si>
    <t>2</t>
  </si>
  <si>
    <t>6/7/11</t>
  </si>
  <si>
    <t>3/4/1、2、3、6</t>
  </si>
  <si>
    <t>38</t>
  </si>
  <si>
    <t>43</t>
  </si>
  <si>
    <t>7</t>
  </si>
  <si>
    <t>4、7、
9、10</t>
  </si>
  <si>
    <t>71/72</t>
  </si>
  <si>
    <t>15/20</t>
  </si>
  <si>
    <t>1/1</t>
  </si>
  <si>
    <t>林地</t>
  </si>
  <si>
    <t>72</t>
  </si>
  <si>
    <t>0.7</t>
  </si>
  <si>
    <t>71</t>
  </si>
  <si>
    <t>24/26</t>
  </si>
  <si>
    <t>15/1</t>
  </si>
  <si>
    <t>衢地</t>
  </si>
  <si>
    <t>26</t>
  </si>
  <si>
    <t>3/5/5/6/7</t>
  </si>
  <si>
    <t>4/3/2
/7/2</t>
  </si>
  <si>
    <t>2、4</t>
  </si>
  <si>
    <t>湾内</t>
  </si>
  <si>
    <t>20</t>
  </si>
  <si>
    <t>8</t>
  </si>
  <si>
    <t>8杉1阔1马</t>
  </si>
  <si>
    <t>6</t>
  </si>
  <si>
    <t>21/27/27/25</t>
  </si>
  <si>
    <t>18/17/
18/3</t>
  </si>
  <si>
    <t>2/1/
6/1、3</t>
  </si>
  <si>
    <t>瀚溪、
石珩</t>
  </si>
  <si>
    <t>25</t>
  </si>
  <si>
    <t>7杉2阔1马</t>
  </si>
  <si>
    <t>8杉2阔</t>
  </si>
  <si>
    <t>4/5/6</t>
  </si>
  <si>
    <t>4、5、6、9/6、8/5、8、3</t>
  </si>
  <si>
    <t>5/6</t>
  </si>
  <si>
    <t>5/1、3</t>
  </si>
  <si>
    <t>龙湖</t>
  </si>
  <si>
    <t>3/4/5</t>
  </si>
  <si>
    <t>2/1、4
、7/3、12</t>
  </si>
  <si>
    <t>3</t>
  </si>
  <si>
    <t>3、8</t>
  </si>
  <si>
    <t>1、4、5</t>
  </si>
  <si>
    <t>7杉3阔</t>
  </si>
  <si>
    <t>6杉4阔</t>
  </si>
  <si>
    <t>大焦</t>
  </si>
  <si>
    <t>坪地</t>
  </si>
  <si>
    <t>5、7</t>
  </si>
  <si>
    <t>9、031</t>
  </si>
  <si>
    <t>4、6、021/1、8、9</t>
  </si>
  <si>
    <t>13.1</t>
  </si>
  <si>
    <t>1、4、041</t>
  </si>
  <si>
    <t>052、11</t>
  </si>
  <si>
    <t>30</t>
  </si>
  <si>
    <t>28</t>
  </si>
  <si>
    <t>021</t>
  </si>
  <si>
    <t>31</t>
  </si>
  <si>
    <t>6/7/8
/9/10/11</t>
  </si>
  <si>
    <t>1/1/011、3、4、6/1/1、2/1、2</t>
  </si>
  <si>
    <t>1/2/3/4/
5/6/9/11</t>
  </si>
  <si>
    <t>2、4/2、3/1、2/
3、4/1、2/4/4、5、7、8、9/3</t>
  </si>
  <si>
    <t>40</t>
  </si>
  <si>
    <t>柏亨</t>
  </si>
  <si>
    <t>1、2、3、4/2、3</t>
  </si>
  <si>
    <t>冯厝</t>
  </si>
  <si>
    <t>8杉1马1阔</t>
  </si>
  <si>
    <t>9/10/13</t>
  </si>
  <si>
    <t>1、2/6/9</t>
  </si>
  <si>
    <t>眉溪</t>
  </si>
  <si>
    <t>44</t>
  </si>
  <si>
    <t>45</t>
  </si>
  <si>
    <t>14/19</t>
  </si>
  <si>
    <t>2/2、5</t>
  </si>
  <si>
    <t>6杉4厚朴</t>
  </si>
  <si>
    <t>5杉5厚朴</t>
  </si>
  <si>
    <t>朱南</t>
  </si>
  <si>
    <t>48</t>
  </si>
  <si>
    <t>022、3、6</t>
  </si>
  <si>
    <t>7杉3马</t>
  </si>
  <si>
    <t>6/7</t>
  </si>
  <si>
    <t>2、3/1</t>
  </si>
  <si>
    <t>碧州</t>
  </si>
  <si>
    <t>030</t>
  </si>
  <si>
    <t>4/8</t>
  </si>
  <si>
    <t>8/9</t>
  </si>
  <si>
    <t>1/4</t>
  </si>
  <si>
    <t>1、7/5</t>
  </si>
  <si>
    <t>28/29/29</t>
  </si>
  <si>
    <t>3/5/9</t>
  </si>
  <si>
    <t>3/11/1</t>
  </si>
  <si>
    <t>29</t>
  </si>
  <si>
    <t>11/1</t>
  </si>
  <si>
    <t>36</t>
  </si>
  <si>
    <t>29/30</t>
  </si>
  <si>
    <t>3、5、7
/2、3</t>
  </si>
  <si>
    <t>3、6、
7、8</t>
  </si>
  <si>
    <t>19/23</t>
  </si>
  <si>
    <t>2、3、4
、5/2</t>
  </si>
  <si>
    <t>1、3、
4、5</t>
  </si>
  <si>
    <t>28/29</t>
  </si>
  <si>
    <t>1/3</t>
  </si>
  <si>
    <t>3、10</t>
  </si>
  <si>
    <t>6/11</t>
  </si>
  <si>
    <t>5/5、8、9</t>
  </si>
  <si>
    <t>15/24</t>
  </si>
  <si>
    <t>1、2/2、6</t>
  </si>
  <si>
    <t>13</t>
  </si>
  <si>
    <t>7、8、9</t>
  </si>
  <si>
    <t>7杉3乳源木莲</t>
  </si>
  <si>
    <t>6杉4乳源木莲</t>
  </si>
  <si>
    <t>6/7/11
/16/18</t>
  </si>
  <si>
    <t>1、3/7/
2、4/1、2/1、5、6</t>
  </si>
  <si>
    <t>3/1、5</t>
  </si>
  <si>
    <t>2、6</t>
  </si>
  <si>
    <t>林下套种</t>
  </si>
  <si>
    <t>套种楠木60株/亩</t>
  </si>
  <si>
    <t>5、9</t>
  </si>
  <si>
    <t>5/1</t>
  </si>
  <si>
    <t>5杉4阔1马</t>
  </si>
  <si>
    <t>补植</t>
  </si>
  <si>
    <t>补植杉木</t>
  </si>
  <si>
    <t>4阔4杉2马</t>
  </si>
  <si>
    <t>3/5</t>
  </si>
  <si>
    <t>3/2、3
、4、5</t>
  </si>
  <si>
    <t>23</t>
  </si>
  <si>
    <t>瑶奢</t>
  </si>
  <si>
    <t>031、4/
4/3、6</t>
  </si>
  <si>
    <t>011</t>
  </si>
  <si>
    <t>5杉5阔</t>
  </si>
  <si>
    <t>031</t>
  </si>
  <si>
    <t>12/13</t>
  </si>
  <si>
    <t>2/3</t>
  </si>
  <si>
    <t>1、6</t>
  </si>
  <si>
    <t>1/2</t>
  </si>
  <si>
    <t>20/25/
26/27</t>
  </si>
  <si>
    <t>7、8/2/1、2/1</t>
  </si>
  <si>
    <t>12.0</t>
  </si>
  <si>
    <t>10/05</t>
  </si>
  <si>
    <t>2、3、4/5</t>
  </si>
  <si>
    <t>6、7、9</t>
  </si>
  <si>
    <t>鳌坑</t>
  </si>
  <si>
    <t>龙坑</t>
  </si>
  <si>
    <t>39</t>
  </si>
  <si>
    <t>新建</t>
  </si>
  <si>
    <t>93/94
/97</t>
  </si>
  <si>
    <t>10/9/1</t>
  </si>
  <si>
    <t>4/2/1</t>
  </si>
  <si>
    <t>1、4</t>
  </si>
  <si>
    <t>1/2/3</t>
  </si>
  <si>
    <t>2/1/5</t>
  </si>
  <si>
    <t>4/7</t>
  </si>
  <si>
    <t>6/1</t>
  </si>
  <si>
    <t>1/2、3</t>
  </si>
  <si>
    <t>1、2、5</t>
  </si>
  <si>
    <t>14/15</t>
  </si>
  <si>
    <t>1、4/
3、4、27</t>
  </si>
  <si>
    <t>96</t>
  </si>
  <si>
    <t>4/1、6
、7、8</t>
  </si>
  <si>
    <t>旦上</t>
  </si>
  <si>
    <t>2、4/3、4</t>
  </si>
  <si>
    <t>地美</t>
  </si>
  <si>
    <t>后洋</t>
  </si>
  <si>
    <t>2、4、
5、9</t>
  </si>
  <si>
    <t>60</t>
  </si>
  <si>
    <t>岭头</t>
  </si>
  <si>
    <t>4、6</t>
  </si>
  <si>
    <t>瓦溪</t>
  </si>
  <si>
    <t>11、18</t>
  </si>
  <si>
    <t>11/12</t>
  </si>
  <si>
    <t>1、2/
1、2、3</t>
  </si>
  <si>
    <t>下坂</t>
  </si>
  <si>
    <t>4、5、6</t>
  </si>
  <si>
    <t>57</t>
  </si>
  <si>
    <t>58</t>
  </si>
  <si>
    <t>2/3/6/7
/8/9/15</t>
  </si>
  <si>
    <t>5/4/1、6/1、2、4/1、2/4、6、9/1</t>
  </si>
  <si>
    <t>13.8</t>
  </si>
  <si>
    <t>59</t>
  </si>
  <si>
    <t>2/1、3、4</t>
  </si>
  <si>
    <t>6阔3杉1马</t>
  </si>
  <si>
    <t>13.4</t>
  </si>
  <si>
    <t>10/11</t>
  </si>
  <si>
    <t>4/1</t>
  </si>
  <si>
    <t>17/20</t>
  </si>
  <si>
    <t>23/24/25</t>
  </si>
  <si>
    <t>2、3/4、5、7、9/1、2、4</t>
  </si>
  <si>
    <t>49</t>
  </si>
  <si>
    <t>53</t>
  </si>
  <si>
    <t>54</t>
  </si>
  <si>
    <t>51</t>
  </si>
  <si>
    <t>2/2</t>
  </si>
  <si>
    <t>10/14/18</t>
  </si>
  <si>
    <t>2/2、3/
3、4、5、6</t>
  </si>
  <si>
    <t>杏村</t>
  </si>
  <si>
    <t>2/4</t>
  </si>
  <si>
    <t>4/2</t>
  </si>
  <si>
    <t>御帘</t>
  </si>
  <si>
    <t>98</t>
  </si>
  <si>
    <t>18/25</t>
  </si>
  <si>
    <t>2/1、2</t>
  </si>
  <si>
    <t>27/29/33</t>
  </si>
  <si>
    <t>3、6/
3、4/1</t>
  </si>
  <si>
    <t>6杉3阔1马</t>
  </si>
  <si>
    <t>13/16</t>
  </si>
  <si>
    <t>2、3/1、2</t>
  </si>
  <si>
    <t>7阔2杉1马</t>
  </si>
  <si>
    <t>长兴</t>
  </si>
  <si>
    <t>016</t>
  </si>
  <si>
    <t>05</t>
  </si>
  <si>
    <t>020、041</t>
  </si>
  <si>
    <t>3/2</t>
  </si>
  <si>
    <t>1、2、3/
1、3</t>
  </si>
  <si>
    <t>35</t>
  </si>
  <si>
    <t>5、18/4</t>
  </si>
  <si>
    <t>3、4、5</t>
  </si>
  <si>
    <t>姜坊</t>
  </si>
  <si>
    <t>5/8/12</t>
  </si>
  <si>
    <t>042/031
/1</t>
  </si>
  <si>
    <t>26/10</t>
  </si>
  <si>
    <t>20/2</t>
  </si>
  <si>
    <t>21/4</t>
  </si>
  <si>
    <t>俞云板、
良村</t>
  </si>
  <si>
    <t>6/8</t>
  </si>
  <si>
    <t>4、5、6
、9/4</t>
  </si>
  <si>
    <t>大坑</t>
  </si>
  <si>
    <t>7/9</t>
  </si>
  <si>
    <t>小珩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</si>
</sst>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_ "/>
    <numFmt numFmtId="179" formatCode="__@"/>
    <numFmt numFmtId="180" formatCode="____@"/>
  </numFmts>
  <fonts count="53">
    <font>
      <sz val="11"/>
      <color rgb="FF000000"/>
      <name val="Arial"/>
      <charset val="204"/>
    </font>
    <font>
      <sz val="15"/>
      <name val="黑体"/>
      <charset val="204"/>
    </font>
    <font>
      <sz val="15"/>
      <name val="Microsoft YaHei"/>
      <charset val="204"/>
    </font>
    <font>
      <sz val="9"/>
      <name val="SimSun"/>
      <charset val="204"/>
    </font>
    <font>
      <b/>
      <sz val="10"/>
      <name val="SimSun"/>
      <charset val="134"/>
    </font>
    <font>
      <b/>
      <sz val="10"/>
      <color rgb="FF000000"/>
      <name val="宋体"/>
      <charset val="204"/>
    </font>
    <font>
      <sz val="11"/>
      <color rgb="FF000000"/>
      <name val="宋体"/>
      <charset val="204"/>
    </font>
    <font>
      <sz val="10"/>
      <color rgb="FF000000"/>
      <name val="Arial"/>
      <charset val="134"/>
    </font>
    <font>
      <sz val="10"/>
      <name val="宋体"/>
      <charset val="134"/>
    </font>
    <font>
      <sz val="10"/>
      <name val="宋体"/>
      <charset val="204"/>
    </font>
    <font>
      <sz val="10"/>
      <name val="宋体"/>
      <charset val="134"/>
      <scheme val="minor"/>
    </font>
    <font>
      <sz val="10"/>
      <name val="宋体"/>
      <charset val="0"/>
    </font>
    <font>
      <sz val="10"/>
      <color rgb="FFFF0000"/>
      <name val="宋体"/>
      <charset val="134"/>
    </font>
    <font>
      <sz val="10"/>
      <color rgb="FF000000"/>
      <name val="宋体"/>
      <charset val="204"/>
    </font>
    <font>
      <sz val="10"/>
      <name val="宋体"/>
      <charset val="20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rgb="FF000000"/>
      <name val="黑体"/>
      <charset val="204"/>
    </font>
    <font>
      <sz val="15"/>
      <color rgb="FF000000"/>
      <name val="Microsoft YaHei UI"/>
      <charset val="204"/>
    </font>
    <font>
      <sz val="16"/>
      <color rgb="FF000000"/>
      <name val="黑体"/>
      <charset val="204"/>
    </font>
    <font>
      <sz val="11"/>
      <name val="FangSong"/>
      <charset val="204"/>
    </font>
    <font>
      <sz val="9"/>
      <color rgb="FF000000"/>
      <name val="宋体"/>
      <charset val="204"/>
    </font>
    <font>
      <sz val="10"/>
      <name val="SimSun"/>
      <charset val="204"/>
    </font>
    <font>
      <sz val="10"/>
      <color rgb="FF000000"/>
      <name val="Times New Roman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name val="FangSong"/>
      <charset val="134"/>
    </font>
    <font>
      <sz val="11"/>
      <name val="SimSun"/>
      <charset val="134"/>
    </font>
    <font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3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40" applyNumberFormat="0" applyAlignment="0" applyProtection="0">
      <alignment vertical="center"/>
    </xf>
    <xf numFmtId="0" fontId="37" fillId="5" borderId="41" applyNumberFormat="0" applyAlignment="0" applyProtection="0">
      <alignment vertical="center"/>
    </xf>
    <xf numFmtId="0" fontId="38" fillId="5" borderId="40" applyNumberFormat="0" applyAlignment="0" applyProtection="0">
      <alignment vertical="center"/>
    </xf>
    <xf numFmtId="0" fontId="39" fillId="6" borderId="42" applyNumberFormat="0" applyAlignment="0" applyProtection="0">
      <alignment vertical="center"/>
    </xf>
    <xf numFmtId="0" fontId="40" fillId="0" borderId="43" applyNumberFormat="0" applyFill="0" applyAlignment="0" applyProtection="0">
      <alignment vertical="center"/>
    </xf>
    <xf numFmtId="0" fontId="41" fillId="0" borderId="44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7" fillId="0" borderId="0"/>
    <xf numFmtId="0" fontId="48" fillId="0" borderId="0"/>
    <xf numFmtId="0" fontId="49" fillId="0" borderId="0">
      <alignment vertical="center"/>
    </xf>
    <xf numFmtId="0" fontId="47" fillId="0" borderId="0"/>
    <xf numFmtId="0" fontId="4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186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176" fontId="10" fillId="0" borderId="14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/>
    </xf>
    <xf numFmtId="177" fontId="8" fillId="0" borderId="14" xfId="0" applyNumberFormat="1" applyFont="1" applyFill="1" applyBorder="1" applyAlignment="1" applyProtection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8" fillId="0" borderId="21" xfId="0" applyNumberFormat="1" applyFont="1" applyFill="1" applyBorder="1" applyAlignment="1" applyProtection="1">
      <alignment horizontal="center" vertical="center"/>
    </xf>
    <xf numFmtId="178" fontId="8" fillId="0" borderId="15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15" xfId="52" applyFont="1" applyFill="1" applyBorder="1" applyAlignment="1">
      <alignment horizontal="center" vertical="center" wrapText="1"/>
    </xf>
    <xf numFmtId="178" fontId="8" fillId="0" borderId="21" xfId="0" applyNumberFormat="1" applyFont="1" applyFill="1" applyBorder="1" applyAlignment="1" applyProtection="1">
      <alignment horizontal="center" vertical="center"/>
    </xf>
    <xf numFmtId="178" fontId="8" fillId="0" borderId="14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/>
    </xf>
    <xf numFmtId="178" fontId="12" fillId="0" borderId="14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center" vertical="center"/>
    </xf>
    <xf numFmtId="177" fontId="8" fillId="0" borderId="16" xfId="0" applyNumberFormat="1" applyFont="1" applyFill="1" applyBorder="1" applyAlignment="1" applyProtection="1">
      <alignment horizontal="center" vertical="center"/>
    </xf>
    <xf numFmtId="0" fontId="8" fillId="0" borderId="17" xfId="0" applyNumberFormat="1" applyFont="1" applyFill="1" applyBorder="1" applyAlignment="1" applyProtection="1">
      <alignment horizontal="center" vertical="center"/>
    </xf>
    <xf numFmtId="0" fontId="8" fillId="0" borderId="23" xfId="0" applyNumberFormat="1" applyFont="1" applyFill="1" applyBorder="1" applyAlignment="1" applyProtection="1">
      <alignment horizontal="center" vertical="center"/>
    </xf>
    <xf numFmtId="178" fontId="8" fillId="0" borderId="17" xfId="0" applyNumberFormat="1" applyFont="1" applyFill="1" applyBorder="1" applyAlignment="1" applyProtection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/>
    </xf>
    <xf numFmtId="178" fontId="8" fillId="0" borderId="14" xfId="0" applyNumberFormat="1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 applyProtection="1">
      <alignment horizontal="center" vertical="center"/>
    </xf>
    <xf numFmtId="177" fontId="8" fillId="0" borderId="18" xfId="0" applyNumberFormat="1" applyFont="1" applyFill="1" applyBorder="1" applyAlignment="1" applyProtection="1">
      <alignment horizontal="center" vertical="center"/>
    </xf>
    <xf numFmtId="178" fontId="8" fillId="0" borderId="19" xfId="0" applyNumberFormat="1" applyFont="1" applyFill="1" applyBorder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178" fontId="8" fillId="0" borderId="18" xfId="0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78" fontId="8" fillId="0" borderId="16" xfId="0" applyNumberFormat="1" applyFont="1" applyFill="1" applyBorder="1" applyAlignment="1">
      <alignment horizontal="center" vertical="center" wrapText="1"/>
    </xf>
    <xf numFmtId="0" fontId="8" fillId="0" borderId="26" xfId="52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178" fontId="8" fillId="0" borderId="23" xfId="0" applyNumberFormat="1" applyFont="1" applyFill="1" applyBorder="1" applyAlignment="1" applyProtection="1">
      <alignment horizontal="center" vertical="center"/>
    </xf>
    <xf numFmtId="0" fontId="8" fillId="0" borderId="14" xfId="5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8" fillId="0" borderId="14" xfId="0" applyNumberFormat="1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>
      <alignment horizontal="center" vertical="center"/>
    </xf>
    <xf numFmtId="177" fontId="8" fillId="0" borderId="27" xfId="0" applyNumberFormat="1" applyFont="1" applyFill="1" applyBorder="1" applyAlignment="1">
      <alignment horizontal="center" vertical="center"/>
    </xf>
    <xf numFmtId="177" fontId="8" fillId="0" borderId="28" xfId="0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177" fontId="8" fillId="0" borderId="29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178" fontId="10" fillId="0" borderId="14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8" fontId="10" fillId="0" borderId="14" xfId="0" applyNumberFormat="1" applyFont="1" applyFill="1" applyBorder="1" applyAlignment="1" applyProtection="1">
      <alignment horizontal="center" vertical="center"/>
    </xf>
    <xf numFmtId="178" fontId="8" fillId="0" borderId="27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2" fillId="0" borderId="21" xfId="0" applyNumberFormat="1" applyFont="1" applyFill="1" applyBorder="1" applyAlignment="1" applyProtection="1">
      <alignment horizontal="center" vertical="center"/>
    </xf>
    <xf numFmtId="177" fontId="8" fillId="0" borderId="30" xfId="0" applyNumberFormat="1" applyFont="1" applyFill="1" applyBorder="1" applyAlignment="1" applyProtection="1">
      <alignment horizontal="center" vertical="center"/>
    </xf>
    <xf numFmtId="0" fontId="8" fillId="0" borderId="31" xfId="0" applyNumberFormat="1" applyFont="1" applyFill="1" applyBorder="1" applyAlignment="1" applyProtection="1">
      <alignment horizontal="center" vertical="center"/>
    </xf>
    <xf numFmtId="178" fontId="8" fillId="0" borderId="32" xfId="0" applyNumberFormat="1" applyFont="1" applyFill="1" applyBorder="1" applyAlignment="1" applyProtection="1">
      <alignment horizontal="center" vertical="center"/>
    </xf>
    <xf numFmtId="178" fontId="8" fillId="0" borderId="25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9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78" fontId="12" fillId="0" borderId="14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177" fontId="8" fillId="0" borderId="10" xfId="0" applyNumberFormat="1" applyFont="1" applyFill="1" applyBorder="1" applyAlignment="1" applyProtection="1">
      <alignment horizontal="center" vertical="center"/>
    </xf>
    <xf numFmtId="178" fontId="8" fillId="0" borderId="10" xfId="0" applyNumberFormat="1" applyFont="1" applyFill="1" applyBorder="1" applyAlignment="1" applyProtection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 wrapText="1"/>
    </xf>
    <xf numFmtId="177" fontId="8" fillId="0" borderId="16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79" fontId="7" fillId="0" borderId="0" xfId="0" applyNumberFormat="1" applyFont="1" applyFill="1" applyAlignment="1">
      <alignment horizontal="center" vertical="center" wrapText="1"/>
    </xf>
    <xf numFmtId="179" fontId="7" fillId="0" borderId="0" xfId="0" applyNumberFormat="1" applyFont="1" applyFill="1" applyBorder="1" applyAlignment="1">
      <alignment horizontal="left" vertical="center" wrapText="1" indent="7"/>
    </xf>
    <xf numFmtId="0" fontId="0" fillId="0" borderId="0" xfId="0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center" wrapText="1"/>
    </xf>
    <xf numFmtId="49" fontId="17" fillId="0" borderId="0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>
      <alignment horizontal="center" vertical="center" wrapText="1"/>
    </xf>
    <xf numFmtId="1" fontId="10" fillId="0" borderId="14" xfId="52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horizontal="center" vertical="center" wrapText="1" shrinkToFit="1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2" borderId="14" xfId="0" applyNumberFormat="1" applyFont="1" applyFill="1" applyBorder="1" applyAlignment="1">
      <alignment horizontal="center" vertical="center" wrapText="1" shrinkToFit="1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180" fontId="24" fillId="0" borderId="0" xfId="0" applyNumberFormat="1" applyFont="1" applyFill="1" applyAlignment="1">
      <alignment horizontal="center" wrapText="1"/>
    </xf>
    <xf numFmtId="180" fontId="25" fillId="0" borderId="0" xfId="0" applyNumberFormat="1" applyFont="1" applyFill="1" applyAlignment="1">
      <alignment horizontal="center" wrapText="1"/>
    </xf>
    <xf numFmtId="180" fontId="25" fillId="0" borderId="0" xfId="0" applyNumberFormat="1" applyFont="1" applyFill="1" applyBorder="1" applyAlignment="1">
      <alignment horizontal="left" wrapText="1" indent="5"/>
    </xf>
    <xf numFmtId="0" fontId="0" fillId="0" borderId="5" xfId="0" applyFill="1" applyBorder="1" applyAlignment="1">
      <alignment horizontal="left" vertical="top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14" xfId="0" applyNumberFormat="1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80" fontId="25" fillId="0" borderId="0" xfId="0" applyNumberFormat="1" applyFont="1" applyFill="1" applyBorder="1" applyAlignment="1">
      <alignment horizontal="left" wrapText="1"/>
    </xf>
    <xf numFmtId="0" fontId="26" fillId="0" borderId="15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8" fillId="0" borderId="14" xfId="55" applyFont="1" applyFill="1" applyBorder="1" applyAlignment="1">
      <alignment horizontal="center" vertical="center" wrapText="1"/>
    </xf>
    <xf numFmtId="0" fontId="8" fillId="0" borderId="10" xfId="0" applyFont="1" applyFill="1" applyBorder="1" applyAlignment="1" quotePrefix="1">
      <alignment horizontal="center" vertical="center" wrapText="1"/>
    </xf>
    <xf numFmtId="0" fontId="10" fillId="0" borderId="14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_Sheet1_省级森抚" xfId="50"/>
    <cellStyle name="常规 2" xfId="51"/>
    <cellStyle name="常规_Sheet1" xfId="52"/>
    <cellStyle name="常规_Sheet1_1" xfId="53"/>
    <cellStyle name="Normal" xfId="54"/>
    <cellStyle name="常规 11" xfId="55"/>
  </cellStyles>
  <dxfs count="1">
    <dxf>
      <font>
        <color indexed="9"/>
      </font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64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G48" sqref="G48:G49"/>
    </sheetView>
  </sheetViews>
  <sheetFormatPr defaultColWidth="10.2833333333333" defaultRowHeight="14.25"/>
  <cols>
    <col min="1" max="1" width="4.85" customWidth="1"/>
    <col min="2" max="2" width="3.675" style="1" customWidth="1"/>
    <col min="3" max="5" width="5.625" customWidth="1"/>
    <col min="6" max="6" width="8.375" customWidth="1"/>
    <col min="7" max="7" width="5.625" customWidth="1"/>
    <col min="8" max="8" width="12.375" customWidth="1"/>
    <col min="9" max="9" width="8.125" customWidth="1"/>
    <col min="10" max="10" width="13.875" customWidth="1"/>
    <col min="11" max="11" width="6.875" customWidth="1"/>
    <col min="12" max="12" width="4.99166666666667" customWidth="1"/>
    <col min="13" max="13" width="4.175" customWidth="1"/>
    <col min="14" max="14" width="7.25" customWidth="1"/>
    <col min="15" max="15" width="13.125" customWidth="1"/>
    <col min="16" max="16" width="6.36666666666667" customWidth="1"/>
    <col min="17" max="17" width="5.75" customWidth="1"/>
    <col min="18" max="18" width="5.375" customWidth="1"/>
    <col min="19" max="19" width="6.55" customWidth="1"/>
    <col min="20" max="20" width="5.05" customWidth="1"/>
    <col min="21" max="21" width="4.36666666666667" customWidth="1"/>
    <col min="22" max="22" width="3.875" customWidth="1"/>
    <col min="23" max="23" width="3.75" customWidth="1"/>
    <col min="24" max="24" width="4.125" customWidth="1"/>
    <col min="25" max="25" width="4.625" customWidth="1"/>
    <col min="26" max="26" width="4.5" customWidth="1"/>
    <col min="27" max="27" width="3.95833333333333" customWidth="1"/>
    <col min="28" max="28" width="4.65" customWidth="1"/>
  </cols>
  <sheetData>
    <row r="1" ht="20.25" customHeight="1" spans="1:29">
      <c r="A1" s="2" t="s">
        <v>0</v>
      </c>
      <c r="B1" s="2"/>
      <c r="C1" s="144"/>
      <c r="D1" s="145" t="s">
        <v>1</v>
      </c>
      <c r="E1" s="146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83"/>
    </row>
    <row r="2" ht="22.5" customHeight="1" spans="1:28">
      <c r="A2" s="147"/>
      <c r="B2" s="148"/>
      <c r="C2" s="149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</row>
    <row r="3" ht="16.65" customHeight="1" spans="1:28">
      <c r="A3" s="150" t="s">
        <v>2</v>
      </c>
      <c r="B3" s="150"/>
      <c r="C3" s="150"/>
      <c r="D3" s="150"/>
      <c r="E3" s="150"/>
      <c r="F3" s="150"/>
      <c r="G3" s="151" t="s">
        <v>3</v>
      </c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37" t="s">
        <v>4</v>
      </c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ht="48" customHeight="1" spans="1:28">
      <c r="A4" s="22" t="s">
        <v>5</v>
      </c>
      <c r="B4" s="22" t="s">
        <v>6</v>
      </c>
      <c r="C4" s="19" t="s">
        <v>7</v>
      </c>
      <c r="D4" s="20"/>
      <c r="E4" s="21"/>
      <c r="F4" s="49" t="s">
        <v>8</v>
      </c>
      <c r="G4" s="152" t="s">
        <v>9</v>
      </c>
      <c r="H4" s="49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19" t="s">
        <v>19</v>
      </c>
      <c r="R4" s="20"/>
      <c r="S4" s="21"/>
      <c r="T4" s="22" t="s">
        <v>20</v>
      </c>
      <c r="U4" s="22" t="s">
        <v>21</v>
      </c>
      <c r="V4" s="22" t="s">
        <v>22</v>
      </c>
      <c r="W4" s="22" t="s">
        <v>23</v>
      </c>
      <c r="X4" s="22" t="s">
        <v>24</v>
      </c>
      <c r="Y4" s="22" t="s">
        <v>25</v>
      </c>
      <c r="Z4" s="22" t="s">
        <v>26</v>
      </c>
      <c r="AA4" s="19" t="s">
        <v>27</v>
      </c>
      <c r="AB4" s="21"/>
    </row>
    <row r="5" ht="25.5" customHeight="1" spans="1:28">
      <c r="A5" s="153"/>
      <c r="B5" s="18" t="s">
        <v>28</v>
      </c>
      <c r="C5" s="7" t="s">
        <v>29</v>
      </c>
      <c r="D5" s="8"/>
      <c r="E5" s="9"/>
      <c r="F5" s="154" t="s">
        <v>30</v>
      </c>
      <c r="G5" s="155">
        <v>5500</v>
      </c>
      <c r="H5" s="10"/>
      <c r="I5" s="10" t="s">
        <v>29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75"/>
      <c r="P5" s="10" t="s">
        <v>29</v>
      </c>
      <c r="Q5" s="10" t="s">
        <v>29</v>
      </c>
      <c r="R5" s="10" t="s">
        <v>29</v>
      </c>
      <c r="S5" s="10" t="s">
        <v>29</v>
      </c>
      <c r="T5" s="10" t="s">
        <v>29</v>
      </c>
      <c r="U5" s="10" t="s">
        <v>29</v>
      </c>
      <c r="V5" s="10" t="s">
        <v>29</v>
      </c>
      <c r="W5" s="10" t="s">
        <v>29</v>
      </c>
      <c r="X5" s="10" t="s">
        <v>29</v>
      </c>
      <c r="Y5" s="10" t="s">
        <v>29</v>
      </c>
      <c r="Z5" s="175"/>
      <c r="AA5" s="10" t="s">
        <v>29</v>
      </c>
      <c r="AB5" s="10" t="s">
        <v>3</v>
      </c>
    </row>
    <row r="6" ht="40" customHeight="1" spans="1:28">
      <c r="A6" s="156" t="s">
        <v>31</v>
      </c>
      <c r="B6" s="157">
        <v>1</v>
      </c>
      <c r="C6" s="26">
        <v>11</v>
      </c>
      <c r="D6" s="27" t="s">
        <v>32</v>
      </c>
      <c r="E6" s="26" t="s">
        <v>33</v>
      </c>
      <c r="F6" s="158">
        <v>2025</v>
      </c>
      <c r="G6" s="158">
        <v>275</v>
      </c>
      <c r="H6" s="118" t="s">
        <v>34</v>
      </c>
      <c r="I6" s="98" t="s">
        <v>35</v>
      </c>
      <c r="J6" s="176" t="s">
        <v>36</v>
      </c>
      <c r="K6" s="177" t="s">
        <v>37</v>
      </c>
      <c r="L6" s="39">
        <v>167</v>
      </c>
      <c r="M6" s="39">
        <v>167</v>
      </c>
      <c r="N6" s="26" t="s">
        <v>38</v>
      </c>
      <c r="O6" s="26" t="s">
        <v>39</v>
      </c>
      <c r="P6" s="177">
        <v>92</v>
      </c>
      <c r="Q6" s="177" t="s">
        <v>40</v>
      </c>
      <c r="R6" s="177" t="s">
        <v>41</v>
      </c>
      <c r="S6" s="177" t="s">
        <v>42</v>
      </c>
      <c r="T6" s="177">
        <v>0.5</v>
      </c>
      <c r="U6" s="177">
        <v>0.6</v>
      </c>
      <c r="V6" s="177" t="s">
        <v>43</v>
      </c>
      <c r="W6" s="177" t="s">
        <v>43</v>
      </c>
      <c r="X6" s="177" t="s">
        <v>44</v>
      </c>
      <c r="Y6" s="177" t="s">
        <v>45</v>
      </c>
      <c r="Z6" s="184"/>
      <c r="AA6" s="26" t="s">
        <v>46</v>
      </c>
      <c r="AB6" s="26" t="s">
        <v>46</v>
      </c>
    </row>
    <row r="7" ht="35" customHeight="1" spans="1:28">
      <c r="A7" s="159"/>
      <c r="B7" s="157">
        <v>2</v>
      </c>
      <c r="C7" s="26">
        <v>10</v>
      </c>
      <c r="D7" s="26" t="s">
        <v>47</v>
      </c>
      <c r="E7" s="26">
        <v>1</v>
      </c>
      <c r="F7" s="160">
        <v>2025</v>
      </c>
      <c r="G7" s="160">
        <v>211</v>
      </c>
      <c r="H7" s="118" t="s">
        <v>48</v>
      </c>
      <c r="I7" s="98" t="s">
        <v>35</v>
      </c>
      <c r="J7" s="176" t="s">
        <v>36</v>
      </c>
      <c r="K7" s="177" t="s">
        <v>37</v>
      </c>
      <c r="L7" s="39">
        <v>167</v>
      </c>
      <c r="M7" s="39">
        <v>167</v>
      </c>
      <c r="N7" s="26" t="s">
        <v>38</v>
      </c>
      <c r="O7" s="26" t="s">
        <v>49</v>
      </c>
      <c r="P7" s="177">
        <v>91</v>
      </c>
      <c r="Q7" s="177" t="s">
        <v>40</v>
      </c>
      <c r="R7" s="177" t="s">
        <v>41</v>
      </c>
      <c r="S7" s="177" t="s">
        <v>42</v>
      </c>
      <c r="T7" s="177">
        <v>0.5</v>
      </c>
      <c r="U7" s="177">
        <v>0.6</v>
      </c>
      <c r="V7" s="177" t="s">
        <v>43</v>
      </c>
      <c r="W7" s="177" t="s">
        <v>43</v>
      </c>
      <c r="X7" s="177" t="s">
        <v>44</v>
      </c>
      <c r="Y7" s="177" t="s">
        <v>45</v>
      </c>
      <c r="Z7" s="184"/>
      <c r="AA7" s="26" t="s">
        <v>50</v>
      </c>
      <c r="AB7" s="26" t="s">
        <v>51</v>
      </c>
    </row>
    <row r="8" ht="35" customHeight="1" spans="1:28">
      <c r="A8" s="159"/>
      <c r="B8" s="157">
        <v>3</v>
      </c>
      <c r="C8" s="26">
        <v>10</v>
      </c>
      <c r="D8" s="26">
        <v>21</v>
      </c>
      <c r="E8" s="26" t="s">
        <v>52</v>
      </c>
      <c r="F8" s="158">
        <v>2025</v>
      </c>
      <c r="G8" s="160">
        <v>182</v>
      </c>
      <c r="H8" s="118" t="s">
        <v>48</v>
      </c>
      <c r="I8" s="98" t="s">
        <v>35</v>
      </c>
      <c r="J8" s="176" t="s">
        <v>36</v>
      </c>
      <c r="K8" s="177" t="s">
        <v>37</v>
      </c>
      <c r="L8" s="39">
        <v>167</v>
      </c>
      <c r="M8" s="39">
        <v>167</v>
      </c>
      <c r="N8" s="26" t="s">
        <v>38</v>
      </c>
      <c r="O8" s="26" t="s">
        <v>49</v>
      </c>
      <c r="P8" s="177">
        <v>91</v>
      </c>
      <c r="Q8" s="177" t="s">
        <v>40</v>
      </c>
      <c r="R8" s="177" t="s">
        <v>41</v>
      </c>
      <c r="S8" s="177" t="s">
        <v>42</v>
      </c>
      <c r="T8" s="177">
        <v>0.5</v>
      </c>
      <c r="U8" s="177">
        <v>0.6</v>
      </c>
      <c r="V8" s="177" t="s">
        <v>43</v>
      </c>
      <c r="W8" s="177" t="s">
        <v>43</v>
      </c>
      <c r="X8" s="177" t="s">
        <v>44</v>
      </c>
      <c r="Y8" s="177" t="s">
        <v>45</v>
      </c>
      <c r="Z8" s="184"/>
      <c r="AA8" s="26" t="s">
        <v>50</v>
      </c>
      <c r="AB8" s="26" t="s">
        <v>51</v>
      </c>
    </row>
    <row r="9" ht="35" customHeight="1" spans="1:28">
      <c r="A9" s="159"/>
      <c r="B9" s="157">
        <v>4</v>
      </c>
      <c r="C9" s="26">
        <v>25</v>
      </c>
      <c r="D9" s="26">
        <v>2</v>
      </c>
      <c r="E9" s="26">
        <v>1</v>
      </c>
      <c r="F9" s="160">
        <v>2025</v>
      </c>
      <c r="G9" s="158">
        <v>49</v>
      </c>
      <c r="H9" s="27" t="s">
        <v>53</v>
      </c>
      <c r="I9" s="98" t="s">
        <v>35</v>
      </c>
      <c r="J9" s="176" t="s">
        <v>36</v>
      </c>
      <c r="K9" s="177" t="s">
        <v>37</v>
      </c>
      <c r="L9" s="39">
        <v>167</v>
      </c>
      <c r="M9" s="39">
        <v>167</v>
      </c>
      <c r="N9" s="26" t="s">
        <v>38</v>
      </c>
      <c r="O9" s="26" t="s">
        <v>54</v>
      </c>
      <c r="P9" s="177">
        <v>90</v>
      </c>
      <c r="Q9" s="177" t="s">
        <v>40</v>
      </c>
      <c r="R9" s="177" t="s">
        <v>41</v>
      </c>
      <c r="S9" s="177" t="s">
        <v>42</v>
      </c>
      <c r="T9" s="177">
        <v>0.5</v>
      </c>
      <c r="U9" s="177">
        <v>0.6</v>
      </c>
      <c r="V9" s="177" t="s">
        <v>43</v>
      </c>
      <c r="W9" s="177" t="s">
        <v>43</v>
      </c>
      <c r="X9" s="177" t="s">
        <v>44</v>
      </c>
      <c r="Y9" s="177" t="s">
        <v>45</v>
      </c>
      <c r="Z9" s="184"/>
      <c r="AA9" s="26" t="s">
        <v>50</v>
      </c>
      <c r="AB9" s="26" t="s">
        <v>55</v>
      </c>
    </row>
    <row r="10" ht="35" customHeight="1" spans="1:28">
      <c r="A10" s="159"/>
      <c r="B10" s="157">
        <v>5</v>
      </c>
      <c r="C10" s="26">
        <v>25</v>
      </c>
      <c r="D10" s="26">
        <v>3</v>
      </c>
      <c r="E10" s="26" t="s">
        <v>56</v>
      </c>
      <c r="F10" s="158">
        <v>2025</v>
      </c>
      <c r="G10" s="158">
        <v>76</v>
      </c>
      <c r="H10" s="27" t="s">
        <v>53</v>
      </c>
      <c r="I10" s="98" t="s">
        <v>35</v>
      </c>
      <c r="J10" s="176" t="s">
        <v>36</v>
      </c>
      <c r="K10" s="177" t="s">
        <v>37</v>
      </c>
      <c r="L10" s="39">
        <v>167</v>
      </c>
      <c r="M10" s="39">
        <v>167</v>
      </c>
      <c r="N10" s="26" t="s">
        <v>38</v>
      </c>
      <c r="O10" s="26" t="s">
        <v>54</v>
      </c>
      <c r="P10" s="177">
        <v>90</v>
      </c>
      <c r="Q10" s="177" t="s">
        <v>40</v>
      </c>
      <c r="R10" s="177" t="s">
        <v>41</v>
      </c>
      <c r="S10" s="177" t="s">
        <v>42</v>
      </c>
      <c r="T10" s="177">
        <v>0.5</v>
      </c>
      <c r="U10" s="177">
        <v>0.6</v>
      </c>
      <c r="V10" s="177" t="s">
        <v>43</v>
      </c>
      <c r="W10" s="177" t="s">
        <v>43</v>
      </c>
      <c r="X10" s="177" t="s">
        <v>44</v>
      </c>
      <c r="Y10" s="177" t="s">
        <v>45</v>
      </c>
      <c r="Z10" s="184"/>
      <c r="AA10" s="26" t="s">
        <v>50</v>
      </c>
      <c r="AB10" s="26" t="s">
        <v>55</v>
      </c>
    </row>
    <row r="11" ht="35" customHeight="1" spans="1:28">
      <c r="A11" s="159"/>
      <c r="B11" s="157">
        <v>6</v>
      </c>
      <c r="C11" s="26">
        <v>16</v>
      </c>
      <c r="D11" s="26" t="s">
        <v>57</v>
      </c>
      <c r="E11" s="26">
        <v>1</v>
      </c>
      <c r="F11" s="160">
        <v>2025</v>
      </c>
      <c r="G11" s="160">
        <v>21</v>
      </c>
      <c r="H11" s="27" t="s">
        <v>58</v>
      </c>
      <c r="I11" s="98" t="s">
        <v>35</v>
      </c>
      <c r="J11" s="176" t="s">
        <v>36</v>
      </c>
      <c r="K11" s="177" t="s">
        <v>37</v>
      </c>
      <c r="L11" s="39">
        <v>167</v>
      </c>
      <c r="M11" s="39">
        <v>167</v>
      </c>
      <c r="N11" s="26" t="s">
        <v>38</v>
      </c>
      <c r="O11" s="26" t="s">
        <v>59</v>
      </c>
      <c r="P11" s="177">
        <v>90</v>
      </c>
      <c r="Q11" s="177" t="s">
        <v>40</v>
      </c>
      <c r="R11" s="177" t="s">
        <v>41</v>
      </c>
      <c r="S11" s="177" t="s">
        <v>42</v>
      </c>
      <c r="T11" s="177">
        <v>0.8</v>
      </c>
      <c r="U11" s="177">
        <v>0.7</v>
      </c>
      <c r="V11" s="177" t="s">
        <v>43</v>
      </c>
      <c r="W11" s="177" t="s">
        <v>43</v>
      </c>
      <c r="X11" s="177" t="s">
        <v>44</v>
      </c>
      <c r="Y11" s="177" t="s">
        <v>45</v>
      </c>
      <c r="Z11" s="184"/>
      <c r="AA11" s="26" t="s">
        <v>50</v>
      </c>
      <c r="AB11" s="26" t="s">
        <v>60</v>
      </c>
    </row>
    <row r="12" ht="35" customHeight="1" spans="1:28">
      <c r="A12" s="159"/>
      <c r="B12" s="157">
        <v>7</v>
      </c>
      <c r="C12" s="27" t="s">
        <v>61</v>
      </c>
      <c r="D12" s="27" t="s">
        <v>62</v>
      </c>
      <c r="E12" s="26" t="s">
        <v>63</v>
      </c>
      <c r="F12" s="158">
        <v>2025</v>
      </c>
      <c r="G12" s="160">
        <v>103</v>
      </c>
      <c r="H12" s="27" t="s">
        <v>34</v>
      </c>
      <c r="I12" s="98" t="s">
        <v>35</v>
      </c>
      <c r="J12" s="176" t="s">
        <v>36</v>
      </c>
      <c r="K12" s="177" t="s">
        <v>37</v>
      </c>
      <c r="L12" s="39">
        <v>167</v>
      </c>
      <c r="M12" s="39">
        <v>167</v>
      </c>
      <c r="N12" s="26" t="s">
        <v>38</v>
      </c>
      <c r="O12" s="26" t="s">
        <v>39</v>
      </c>
      <c r="P12" s="177">
        <v>90</v>
      </c>
      <c r="Q12" s="177" t="s">
        <v>40</v>
      </c>
      <c r="R12" s="177" t="s">
        <v>41</v>
      </c>
      <c r="S12" s="177" t="s">
        <v>42</v>
      </c>
      <c r="T12" s="177">
        <v>0.8</v>
      </c>
      <c r="U12" s="177">
        <v>0.7</v>
      </c>
      <c r="V12" s="177" t="s">
        <v>43</v>
      </c>
      <c r="W12" s="177" t="s">
        <v>43</v>
      </c>
      <c r="X12" s="177" t="s">
        <v>44</v>
      </c>
      <c r="Y12" s="177" t="s">
        <v>45</v>
      </c>
      <c r="Z12" s="184"/>
      <c r="AA12" s="26" t="s">
        <v>50</v>
      </c>
      <c r="AB12" s="26" t="s">
        <v>60</v>
      </c>
    </row>
    <row r="13" ht="35" customHeight="1" spans="1:28">
      <c r="A13" s="159"/>
      <c r="B13" s="157">
        <v>8</v>
      </c>
      <c r="C13" s="26">
        <v>6</v>
      </c>
      <c r="D13" s="26" t="s">
        <v>64</v>
      </c>
      <c r="E13" s="26">
        <v>1</v>
      </c>
      <c r="F13" s="160">
        <v>2025</v>
      </c>
      <c r="G13" s="160">
        <v>66</v>
      </c>
      <c r="H13" s="118" t="s">
        <v>48</v>
      </c>
      <c r="I13" s="98" t="s">
        <v>35</v>
      </c>
      <c r="J13" s="176" t="s">
        <v>36</v>
      </c>
      <c r="K13" s="177" t="s">
        <v>37</v>
      </c>
      <c r="L13" s="39">
        <v>167</v>
      </c>
      <c r="M13" s="39">
        <v>167</v>
      </c>
      <c r="N13" s="26" t="s">
        <v>38</v>
      </c>
      <c r="O13" s="26" t="s">
        <v>49</v>
      </c>
      <c r="P13" s="177">
        <v>92</v>
      </c>
      <c r="Q13" s="177" t="s">
        <v>40</v>
      </c>
      <c r="R13" s="177" t="s">
        <v>41</v>
      </c>
      <c r="S13" s="177" t="s">
        <v>42</v>
      </c>
      <c r="T13" s="177">
        <v>0.8</v>
      </c>
      <c r="U13" s="177">
        <v>0.7</v>
      </c>
      <c r="V13" s="177" t="s">
        <v>43</v>
      </c>
      <c r="W13" s="177" t="s">
        <v>43</v>
      </c>
      <c r="X13" s="177" t="s">
        <v>44</v>
      </c>
      <c r="Y13" s="177" t="s">
        <v>45</v>
      </c>
      <c r="Z13" s="184"/>
      <c r="AA13" s="26" t="s">
        <v>50</v>
      </c>
      <c r="AB13" s="26" t="s">
        <v>65</v>
      </c>
    </row>
    <row r="14" ht="35" customHeight="1" spans="1:28">
      <c r="A14" s="159"/>
      <c r="B14" s="157">
        <v>9</v>
      </c>
      <c r="C14" s="26">
        <v>4</v>
      </c>
      <c r="D14" s="26" t="s">
        <v>66</v>
      </c>
      <c r="E14" s="26">
        <v>5</v>
      </c>
      <c r="F14" s="158">
        <v>2025</v>
      </c>
      <c r="G14" s="160">
        <v>46</v>
      </c>
      <c r="H14" s="118" t="s">
        <v>48</v>
      </c>
      <c r="I14" s="98" t="s">
        <v>35</v>
      </c>
      <c r="J14" s="178" t="s">
        <v>67</v>
      </c>
      <c r="K14" s="177" t="s">
        <v>37</v>
      </c>
      <c r="L14" s="39">
        <v>167</v>
      </c>
      <c r="M14" s="39">
        <v>167</v>
      </c>
      <c r="N14" s="26" t="s">
        <v>38</v>
      </c>
      <c r="O14" s="26" t="s">
        <v>49</v>
      </c>
      <c r="P14" s="177">
        <v>92</v>
      </c>
      <c r="Q14" s="177" t="s">
        <v>40</v>
      </c>
      <c r="R14" s="177" t="s">
        <v>41</v>
      </c>
      <c r="S14" s="177" t="s">
        <v>42</v>
      </c>
      <c r="T14" s="177">
        <v>0.6</v>
      </c>
      <c r="U14" s="177">
        <v>0.5</v>
      </c>
      <c r="V14" s="177" t="s">
        <v>43</v>
      </c>
      <c r="W14" s="177" t="s">
        <v>43</v>
      </c>
      <c r="X14" s="177" t="s">
        <v>44</v>
      </c>
      <c r="Y14" s="177" t="s">
        <v>45</v>
      </c>
      <c r="Z14" s="184"/>
      <c r="AA14" s="26" t="s">
        <v>50</v>
      </c>
      <c r="AB14" s="26" t="s">
        <v>65</v>
      </c>
    </row>
    <row r="15" ht="35" customHeight="1" spans="1:28">
      <c r="A15" s="159"/>
      <c r="B15" s="157">
        <v>10</v>
      </c>
      <c r="C15" s="26">
        <v>7</v>
      </c>
      <c r="D15" s="26">
        <v>6</v>
      </c>
      <c r="E15" s="26" t="s">
        <v>68</v>
      </c>
      <c r="F15" s="160">
        <v>2025</v>
      </c>
      <c r="G15" s="160">
        <v>85</v>
      </c>
      <c r="H15" s="118" t="s">
        <v>34</v>
      </c>
      <c r="I15" s="98" t="s">
        <v>35</v>
      </c>
      <c r="J15" s="176" t="s">
        <v>36</v>
      </c>
      <c r="K15" s="177" t="s">
        <v>37</v>
      </c>
      <c r="L15" s="39">
        <v>167</v>
      </c>
      <c r="M15" s="39">
        <v>167</v>
      </c>
      <c r="N15" s="26" t="s">
        <v>38</v>
      </c>
      <c r="O15" s="26" t="s">
        <v>49</v>
      </c>
      <c r="P15" s="177">
        <v>91</v>
      </c>
      <c r="Q15" s="177" t="s">
        <v>40</v>
      </c>
      <c r="R15" s="177" t="s">
        <v>41</v>
      </c>
      <c r="S15" s="177" t="s">
        <v>42</v>
      </c>
      <c r="T15" s="177">
        <v>0.6</v>
      </c>
      <c r="U15" s="177">
        <v>0.5</v>
      </c>
      <c r="V15" s="177" t="s">
        <v>43</v>
      </c>
      <c r="W15" s="177" t="s">
        <v>43</v>
      </c>
      <c r="X15" s="177" t="s">
        <v>44</v>
      </c>
      <c r="Y15" s="177" t="s">
        <v>45</v>
      </c>
      <c r="Z15" s="184"/>
      <c r="AA15" s="26" t="s">
        <v>50</v>
      </c>
      <c r="AB15" s="39" t="s">
        <v>51</v>
      </c>
    </row>
    <row r="16" ht="35" customHeight="1" spans="1:28">
      <c r="A16" s="159"/>
      <c r="B16" s="157">
        <v>11</v>
      </c>
      <c r="C16" s="26">
        <v>6</v>
      </c>
      <c r="D16" s="26">
        <v>9</v>
      </c>
      <c r="E16" s="26">
        <v>6</v>
      </c>
      <c r="F16" s="158">
        <v>2025</v>
      </c>
      <c r="G16" s="158">
        <v>32</v>
      </c>
      <c r="H16" s="118" t="s">
        <v>34</v>
      </c>
      <c r="I16" s="98" t="s">
        <v>35</v>
      </c>
      <c r="J16" s="176" t="s">
        <v>36</v>
      </c>
      <c r="K16" s="177" t="s">
        <v>37</v>
      </c>
      <c r="L16" s="39">
        <v>167</v>
      </c>
      <c r="M16" s="39">
        <v>167</v>
      </c>
      <c r="N16" s="26" t="s">
        <v>38</v>
      </c>
      <c r="O16" s="26" t="s">
        <v>49</v>
      </c>
      <c r="P16" s="177">
        <v>91</v>
      </c>
      <c r="Q16" s="177" t="s">
        <v>40</v>
      </c>
      <c r="R16" s="177" t="s">
        <v>41</v>
      </c>
      <c r="S16" s="177" t="s">
        <v>42</v>
      </c>
      <c r="T16" s="177">
        <v>0.6</v>
      </c>
      <c r="U16" s="177">
        <v>0.5</v>
      </c>
      <c r="V16" s="177" t="s">
        <v>43</v>
      </c>
      <c r="W16" s="177" t="s">
        <v>43</v>
      </c>
      <c r="X16" s="177" t="s">
        <v>44</v>
      </c>
      <c r="Y16" s="177" t="s">
        <v>45</v>
      </c>
      <c r="Z16" s="184"/>
      <c r="AA16" s="26" t="s">
        <v>50</v>
      </c>
      <c r="AB16" s="26" t="s">
        <v>50</v>
      </c>
    </row>
    <row r="17" ht="35" customHeight="1" spans="1:28">
      <c r="A17" s="159"/>
      <c r="B17" s="157">
        <v>12</v>
      </c>
      <c r="C17" s="26">
        <v>6</v>
      </c>
      <c r="D17" s="26">
        <v>13</v>
      </c>
      <c r="E17" s="26" t="s">
        <v>69</v>
      </c>
      <c r="F17" s="160">
        <v>2025</v>
      </c>
      <c r="G17" s="158">
        <v>30</v>
      </c>
      <c r="H17" s="118" t="s">
        <v>34</v>
      </c>
      <c r="I17" s="98" t="s">
        <v>35</v>
      </c>
      <c r="J17" s="176" t="s">
        <v>36</v>
      </c>
      <c r="K17" s="177" t="s">
        <v>37</v>
      </c>
      <c r="L17" s="39">
        <v>167</v>
      </c>
      <c r="M17" s="39">
        <v>167</v>
      </c>
      <c r="N17" s="26" t="s">
        <v>38</v>
      </c>
      <c r="O17" s="26" t="s">
        <v>49</v>
      </c>
      <c r="P17" s="177">
        <v>91</v>
      </c>
      <c r="Q17" s="177" t="s">
        <v>40</v>
      </c>
      <c r="R17" s="177" t="s">
        <v>41</v>
      </c>
      <c r="S17" s="177" t="s">
        <v>42</v>
      </c>
      <c r="T17" s="177">
        <v>0.7</v>
      </c>
      <c r="U17" s="177">
        <v>0.5</v>
      </c>
      <c r="V17" s="177" t="s">
        <v>43</v>
      </c>
      <c r="W17" s="177" t="s">
        <v>43</v>
      </c>
      <c r="X17" s="177" t="s">
        <v>44</v>
      </c>
      <c r="Y17" s="177" t="s">
        <v>45</v>
      </c>
      <c r="Z17" s="184"/>
      <c r="AA17" s="26" t="s">
        <v>50</v>
      </c>
      <c r="AB17" s="26" t="s">
        <v>50</v>
      </c>
    </row>
    <row r="18" ht="35" customHeight="1" spans="1:28">
      <c r="A18" s="159"/>
      <c r="B18" s="157">
        <v>13</v>
      </c>
      <c r="C18" s="26">
        <v>6</v>
      </c>
      <c r="D18" s="26">
        <v>17</v>
      </c>
      <c r="E18" s="26" t="s">
        <v>70</v>
      </c>
      <c r="F18" s="158">
        <v>2025</v>
      </c>
      <c r="G18" s="160">
        <v>52</v>
      </c>
      <c r="H18" s="118" t="s">
        <v>34</v>
      </c>
      <c r="I18" s="98" t="s">
        <v>35</v>
      </c>
      <c r="J18" s="176" t="s">
        <v>36</v>
      </c>
      <c r="K18" s="177" t="s">
        <v>37</v>
      </c>
      <c r="L18" s="39">
        <v>167</v>
      </c>
      <c r="M18" s="39">
        <v>167</v>
      </c>
      <c r="N18" s="26" t="s">
        <v>38</v>
      </c>
      <c r="O18" s="26" t="s">
        <v>49</v>
      </c>
      <c r="P18" s="177">
        <v>92</v>
      </c>
      <c r="Q18" s="177" t="s">
        <v>40</v>
      </c>
      <c r="R18" s="177" t="s">
        <v>41</v>
      </c>
      <c r="S18" s="177" t="s">
        <v>42</v>
      </c>
      <c r="T18" s="177">
        <v>0.7</v>
      </c>
      <c r="U18" s="177">
        <v>0.5</v>
      </c>
      <c r="V18" s="177" t="s">
        <v>43</v>
      </c>
      <c r="W18" s="177" t="s">
        <v>43</v>
      </c>
      <c r="X18" s="177" t="s">
        <v>44</v>
      </c>
      <c r="Y18" s="177" t="s">
        <v>45</v>
      </c>
      <c r="Z18" s="184"/>
      <c r="AA18" s="26" t="s">
        <v>50</v>
      </c>
      <c r="AB18" s="26" t="s">
        <v>50</v>
      </c>
    </row>
    <row r="19" ht="35" customHeight="1" spans="1:28">
      <c r="A19" s="159"/>
      <c r="B19" s="157">
        <v>14</v>
      </c>
      <c r="C19" s="26">
        <v>16</v>
      </c>
      <c r="D19" s="27" t="s">
        <v>71</v>
      </c>
      <c r="E19" s="26" t="s">
        <v>72</v>
      </c>
      <c r="F19" s="160">
        <v>2025</v>
      </c>
      <c r="G19" s="161">
        <v>80</v>
      </c>
      <c r="H19" s="27" t="s">
        <v>73</v>
      </c>
      <c r="I19" s="98" t="s">
        <v>35</v>
      </c>
      <c r="J19" s="176" t="s">
        <v>36</v>
      </c>
      <c r="K19" s="177" t="s">
        <v>37</v>
      </c>
      <c r="L19" s="39">
        <v>167</v>
      </c>
      <c r="M19" s="39">
        <v>167</v>
      </c>
      <c r="N19" s="26" t="s">
        <v>38</v>
      </c>
      <c r="O19" s="26" t="s">
        <v>74</v>
      </c>
      <c r="P19" s="177">
        <v>90</v>
      </c>
      <c r="Q19" s="177" t="s">
        <v>40</v>
      </c>
      <c r="R19" s="177" t="s">
        <v>41</v>
      </c>
      <c r="S19" s="177" t="s">
        <v>42</v>
      </c>
      <c r="T19" s="177">
        <v>0.7</v>
      </c>
      <c r="U19" s="177">
        <v>0.5</v>
      </c>
      <c r="V19" s="177" t="s">
        <v>43</v>
      </c>
      <c r="W19" s="177" t="s">
        <v>43</v>
      </c>
      <c r="X19" s="177" t="s">
        <v>44</v>
      </c>
      <c r="Y19" s="177" t="s">
        <v>45</v>
      </c>
      <c r="Z19" s="184"/>
      <c r="AA19" s="26" t="s">
        <v>75</v>
      </c>
      <c r="AB19" s="26" t="s">
        <v>76</v>
      </c>
    </row>
    <row r="20" ht="35" customHeight="1" spans="1:28">
      <c r="A20" s="159"/>
      <c r="B20" s="157">
        <v>15</v>
      </c>
      <c r="C20" s="26">
        <v>16</v>
      </c>
      <c r="D20" s="26">
        <v>1</v>
      </c>
      <c r="E20" s="26">
        <v>10</v>
      </c>
      <c r="F20" s="158">
        <v>2025</v>
      </c>
      <c r="G20" s="161">
        <v>11</v>
      </c>
      <c r="H20" s="27" t="s">
        <v>58</v>
      </c>
      <c r="I20" s="98" t="s">
        <v>35</v>
      </c>
      <c r="J20" s="176" t="s">
        <v>36</v>
      </c>
      <c r="K20" s="177" t="s">
        <v>37</v>
      </c>
      <c r="L20" s="39">
        <v>167</v>
      </c>
      <c r="M20" s="39">
        <v>167</v>
      </c>
      <c r="N20" s="26" t="s">
        <v>38</v>
      </c>
      <c r="O20" s="26" t="s">
        <v>59</v>
      </c>
      <c r="P20" s="177">
        <v>90</v>
      </c>
      <c r="Q20" s="177" t="s">
        <v>40</v>
      </c>
      <c r="R20" s="177" t="s">
        <v>41</v>
      </c>
      <c r="S20" s="177" t="s">
        <v>42</v>
      </c>
      <c r="T20" s="177">
        <v>0.7</v>
      </c>
      <c r="U20" s="177">
        <v>0.6</v>
      </c>
      <c r="V20" s="177" t="s">
        <v>43</v>
      </c>
      <c r="W20" s="177" t="s">
        <v>43</v>
      </c>
      <c r="X20" s="177" t="s">
        <v>44</v>
      </c>
      <c r="Y20" s="177" t="s">
        <v>45</v>
      </c>
      <c r="Z20" s="184"/>
      <c r="AA20" s="26" t="s">
        <v>75</v>
      </c>
      <c r="AB20" s="26" t="s">
        <v>76</v>
      </c>
    </row>
    <row r="21" ht="35" customHeight="1" spans="1:28">
      <c r="A21" s="159"/>
      <c r="B21" s="157">
        <v>16</v>
      </c>
      <c r="C21" s="26">
        <v>12</v>
      </c>
      <c r="D21" s="26">
        <v>18</v>
      </c>
      <c r="E21" s="26">
        <v>5</v>
      </c>
      <c r="F21" s="160">
        <v>2025</v>
      </c>
      <c r="G21" s="161">
        <v>35</v>
      </c>
      <c r="H21" s="27" t="s">
        <v>77</v>
      </c>
      <c r="I21" s="98" t="s">
        <v>35</v>
      </c>
      <c r="J21" s="176" t="s">
        <v>36</v>
      </c>
      <c r="K21" s="177" t="s">
        <v>37</v>
      </c>
      <c r="L21" s="39">
        <v>167</v>
      </c>
      <c r="M21" s="39">
        <v>167</v>
      </c>
      <c r="N21" s="26" t="s">
        <v>38</v>
      </c>
      <c r="O21" s="26" t="s">
        <v>78</v>
      </c>
      <c r="P21" s="177">
        <v>90</v>
      </c>
      <c r="Q21" s="177" t="s">
        <v>40</v>
      </c>
      <c r="R21" s="177" t="s">
        <v>41</v>
      </c>
      <c r="S21" s="177" t="s">
        <v>42</v>
      </c>
      <c r="T21" s="177">
        <v>0.7</v>
      </c>
      <c r="U21" s="177">
        <v>0.6</v>
      </c>
      <c r="V21" s="177" t="s">
        <v>43</v>
      </c>
      <c r="W21" s="177" t="s">
        <v>43</v>
      </c>
      <c r="X21" s="177" t="s">
        <v>44</v>
      </c>
      <c r="Y21" s="177" t="s">
        <v>45</v>
      </c>
      <c r="Z21" s="184"/>
      <c r="AA21" s="26" t="s">
        <v>79</v>
      </c>
      <c r="AB21" s="26" t="s">
        <v>80</v>
      </c>
    </row>
    <row r="22" ht="35" customHeight="1" spans="1:28">
      <c r="A22" s="159"/>
      <c r="B22" s="157">
        <v>17</v>
      </c>
      <c r="C22" s="27" t="s">
        <v>64</v>
      </c>
      <c r="D22" s="26">
        <v>18</v>
      </c>
      <c r="E22" s="26">
        <v>4</v>
      </c>
      <c r="F22" s="158">
        <v>2025</v>
      </c>
      <c r="G22" s="161">
        <v>72</v>
      </c>
      <c r="H22" s="27" t="s">
        <v>73</v>
      </c>
      <c r="I22" s="98" t="s">
        <v>35</v>
      </c>
      <c r="J22" s="176" t="s">
        <v>36</v>
      </c>
      <c r="K22" s="177" t="s">
        <v>37</v>
      </c>
      <c r="L22" s="39">
        <v>167</v>
      </c>
      <c r="M22" s="39">
        <v>167</v>
      </c>
      <c r="N22" s="26" t="s">
        <v>38</v>
      </c>
      <c r="O22" s="26" t="s">
        <v>74</v>
      </c>
      <c r="P22" s="177">
        <v>90</v>
      </c>
      <c r="Q22" s="177" t="s">
        <v>40</v>
      </c>
      <c r="R22" s="177" t="s">
        <v>41</v>
      </c>
      <c r="S22" s="177" t="s">
        <v>42</v>
      </c>
      <c r="T22" s="177">
        <v>0.7</v>
      </c>
      <c r="U22" s="177">
        <v>0.6</v>
      </c>
      <c r="V22" s="177" t="s">
        <v>43</v>
      </c>
      <c r="W22" s="177" t="s">
        <v>43</v>
      </c>
      <c r="X22" s="177" t="s">
        <v>44</v>
      </c>
      <c r="Y22" s="177" t="s">
        <v>45</v>
      </c>
      <c r="Z22" s="184"/>
      <c r="AA22" s="26" t="s">
        <v>79</v>
      </c>
      <c r="AB22" s="26" t="s">
        <v>80</v>
      </c>
    </row>
    <row r="23" ht="35" customHeight="1" spans="1:28">
      <c r="A23" s="159"/>
      <c r="B23" s="157">
        <v>18</v>
      </c>
      <c r="C23" s="26">
        <v>12</v>
      </c>
      <c r="D23" s="26">
        <v>21</v>
      </c>
      <c r="E23" s="26">
        <v>1</v>
      </c>
      <c r="F23" s="160">
        <v>2025</v>
      </c>
      <c r="G23" s="161">
        <v>19</v>
      </c>
      <c r="H23" s="27" t="s">
        <v>58</v>
      </c>
      <c r="I23" s="98" t="s">
        <v>35</v>
      </c>
      <c r="J23" s="176" t="s">
        <v>36</v>
      </c>
      <c r="K23" s="177" t="s">
        <v>37</v>
      </c>
      <c r="L23" s="39">
        <v>167</v>
      </c>
      <c r="M23" s="39">
        <v>167</v>
      </c>
      <c r="N23" s="26" t="s">
        <v>38</v>
      </c>
      <c r="O23" s="26" t="s">
        <v>59</v>
      </c>
      <c r="P23" s="177">
        <v>90</v>
      </c>
      <c r="Q23" s="177" t="s">
        <v>40</v>
      </c>
      <c r="R23" s="177" t="s">
        <v>41</v>
      </c>
      <c r="S23" s="177" t="s">
        <v>42</v>
      </c>
      <c r="T23" s="177">
        <v>0.6</v>
      </c>
      <c r="U23" s="177">
        <v>0.6</v>
      </c>
      <c r="V23" s="177" t="s">
        <v>43</v>
      </c>
      <c r="W23" s="177" t="s">
        <v>43</v>
      </c>
      <c r="X23" s="177" t="s">
        <v>44</v>
      </c>
      <c r="Y23" s="177" t="s">
        <v>45</v>
      </c>
      <c r="Z23" s="184"/>
      <c r="AA23" s="26" t="s">
        <v>79</v>
      </c>
      <c r="AB23" s="26" t="s">
        <v>80</v>
      </c>
    </row>
    <row r="24" ht="35" customHeight="1" spans="1:28">
      <c r="A24" s="159"/>
      <c r="B24" s="157">
        <v>19</v>
      </c>
      <c r="C24" s="26" t="s">
        <v>81</v>
      </c>
      <c r="D24" s="26">
        <v>7</v>
      </c>
      <c r="E24" s="26" t="s">
        <v>82</v>
      </c>
      <c r="F24" s="158">
        <v>2025</v>
      </c>
      <c r="G24" s="162">
        <v>216</v>
      </c>
      <c r="H24" s="118" t="s">
        <v>83</v>
      </c>
      <c r="I24" s="98" t="s">
        <v>35</v>
      </c>
      <c r="J24" s="176" t="s">
        <v>36</v>
      </c>
      <c r="K24" s="177" t="s">
        <v>37</v>
      </c>
      <c r="L24" s="39">
        <v>167</v>
      </c>
      <c r="M24" s="39">
        <v>167</v>
      </c>
      <c r="N24" s="26" t="s">
        <v>38</v>
      </c>
      <c r="O24" s="26" t="s">
        <v>39</v>
      </c>
      <c r="P24" s="177">
        <v>92</v>
      </c>
      <c r="Q24" s="177" t="s">
        <v>40</v>
      </c>
      <c r="R24" s="177" t="s">
        <v>41</v>
      </c>
      <c r="S24" s="177" t="s">
        <v>42</v>
      </c>
      <c r="T24" s="179">
        <v>0.5</v>
      </c>
      <c r="U24" s="179">
        <v>0.5</v>
      </c>
      <c r="V24" s="177" t="s">
        <v>43</v>
      </c>
      <c r="W24" s="177" t="s">
        <v>43</v>
      </c>
      <c r="X24" s="177" t="s">
        <v>44</v>
      </c>
      <c r="Y24" s="177" t="s">
        <v>45</v>
      </c>
      <c r="Z24" s="184"/>
      <c r="AA24" s="26" t="s">
        <v>79</v>
      </c>
      <c r="AB24" s="26" t="s">
        <v>84</v>
      </c>
    </row>
    <row r="25" ht="35" customHeight="1" spans="1:28">
      <c r="A25" s="159"/>
      <c r="B25" s="157">
        <v>20</v>
      </c>
      <c r="C25" s="26">
        <v>17</v>
      </c>
      <c r="D25" s="26">
        <v>9</v>
      </c>
      <c r="E25" s="26">
        <v>1</v>
      </c>
      <c r="F25" s="160">
        <v>2025</v>
      </c>
      <c r="G25" s="162">
        <v>41</v>
      </c>
      <c r="H25" s="118" t="s">
        <v>83</v>
      </c>
      <c r="I25" s="98" t="s">
        <v>35</v>
      </c>
      <c r="J25" s="176" t="s">
        <v>36</v>
      </c>
      <c r="K25" s="177" t="s">
        <v>37</v>
      </c>
      <c r="L25" s="39">
        <v>167</v>
      </c>
      <c r="M25" s="39">
        <v>167</v>
      </c>
      <c r="N25" s="26" t="s">
        <v>38</v>
      </c>
      <c r="O25" s="26" t="s">
        <v>39</v>
      </c>
      <c r="P25" s="177">
        <v>93</v>
      </c>
      <c r="Q25" s="177" t="s">
        <v>40</v>
      </c>
      <c r="R25" s="177" t="s">
        <v>41</v>
      </c>
      <c r="S25" s="177" t="s">
        <v>42</v>
      </c>
      <c r="T25" s="179">
        <v>0.5</v>
      </c>
      <c r="U25" s="179">
        <v>0.5</v>
      </c>
      <c r="V25" s="177" t="s">
        <v>43</v>
      </c>
      <c r="W25" s="177" t="s">
        <v>43</v>
      </c>
      <c r="X25" s="177" t="s">
        <v>44</v>
      </c>
      <c r="Y25" s="177" t="s">
        <v>45</v>
      </c>
      <c r="Z25" s="184"/>
      <c r="AA25" s="26" t="s">
        <v>79</v>
      </c>
      <c r="AB25" s="26" t="s">
        <v>85</v>
      </c>
    </row>
    <row r="26" ht="35" customHeight="1" spans="1:28">
      <c r="A26" s="159"/>
      <c r="B26" s="157">
        <v>21</v>
      </c>
      <c r="C26" s="26">
        <v>17</v>
      </c>
      <c r="D26" s="26">
        <v>9</v>
      </c>
      <c r="E26" s="26">
        <v>4</v>
      </c>
      <c r="F26" s="158">
        <v>2025</v>
      </c>
      <c r="G26" s="163">
        <v>9</v>
      </c>
      <c r="H26" s="27" t="s">
        <v>53</v>
      </c>
      <c r="I26" s="98" t="s">
        <v>35</v>
      </c>
      <c r="J26" s="176" t="s">
        <v>36</v>
      </c>
      <c r="K26" s="177" t="s">
        <v>37</v>
      </c>
      <c r="L26" s="39">
        <v>167</v>
      </c>
      <c r="M26" s="39">
        <v>167</v>
      </c>
      <c r="N26" s="26" t="s">
        <v>38</v>
      </c>
      <c r="O26" s="26" t="s">
        <v>54</v>
      </c>
      <c r="P26" s="177">
        <v>93</v>
      </c>
      <c r="Q26" s="177" t="s">
        <v>40</v>
      </c>
      <c r="R26" s="177" t="s">
        <v>41</v>
      </c>
      <c r="S26" s="177" t="s">
        <v>42</v>
      </c>
      <c r="T26" s="179">
        <v>0.7</v>
      </c>
      <c r="U26" s="179">
        <v>0.6</v>
      </c>
      <c r="V26" s="177" t="s">
        <v>43</v>
      </c>
      <c r="W26" s="177" t="s">
        <v>43</v>
      </c>
      <c r="X26" s="177" t="s">
        <v>44</v>
      </c>
      <c r="Y26" s="177" t="s">
        <v>45</v>
      </c>
      <c r="Z26" s="184"/>
      <c r="AA26" s="26" t="s">
        <v>79</v>
      </c>
      <c r="AB26" s="26" t="s">
        <v>85</v>
      </c>
    </row>
    <row r="27" ht="35" customHeight="1" spans="1:28">
      <c r="A27" s="159"/>
      <c r="B27" s="157">
        <v>22</v>
      </c>
      <c r="C27" s="26">
        <v>17</v>
      </c>
      <c r="D27" s="26">
        <v>10</v>
      </c>
      <c r="E27" s="26" t="s">
        <v>68</v>
      </c>
      <c r="F27" s="160">
        <v>2025</v>
      </c>
      <c r="G27" s="164">
        <v>126</v>
      </c>
      <c r="H27" s="27" t="s">
        <v>53</v>
      </c>
      <c r="I27" s="98" t="s">
        <v>35</v>
      </c>
      <c r="J27" s="176" t="s">
        <v>36</v>
      </c>
      <c r="K27" s="177" t="s">
        <v>37</v>
      </c>
      <c r="L27" s="39">
        <v>167</v>
      </c>
      <c r="M27" s="39">
        <v>167</v>
      </c>
      <c r="N27" s="26" t="s">
        <v>38</v>
      </c>
      <c r="O27" s="26" t="s">
        <v>54</v>
      </c>
      <c r="P27" s="177">
        <v>93</v>
      </c>
      <c r="Q27" s="177" t="s">
        <v>40</v>
      </c>
      <c r="R27" s="177" t="s">
        <v>41</v>
      </c>
      <c r="S27" s="177" t="s">
        <v>42</v>
      </c>
      <c r="T27" s="179">
        <v>0.7</v>
      </c>
      <c r="U27" s="179">
        <v>0.6</v>
      </c>
      <c r="V27" s="177" t="s">
        <v>43</v>
      </c>
      <c r="W27" s="177" t="s">
        <v>43</v>
      </c>
      <c r="X27" s="177" t="s">
        <v>44</v>
      </c>
      <c r="Y27" s="177" t="s">
        <v>45</v>
      </c>
      <c r="Z27" s="184"/>
      <c r="AA27" s="26" t="s">
        <v>79</v>
      </c>
      <c r="AB27" s="26" t="s">
        <v>85</v>
      </c>
    </row>
    <row r="28" ht="35" customHeight="1" spans="1:28">
      <c r="A28" s="159"/>
      <c r="B28" s="157">
        <v>23</v>
      </c>
      <c r="C28" s="26">
        <v>19</v>
      </c>
      <c r="D28" s="26" t="s">
        <v>86</v>
      </c>
      <c r="E28" s="26" t="s">
        <v>87</v>
      </c>
      <c r="F28" s="158">
        <v>2025</v>
      </c>
      <c r="G28" s="162">
        <v>91</v>
      </c>
      <c r="H28" s="27" t="s">
        <v>58</v>
      </c>
      <c r="I28" s="98" t="s">
        <v>35</v>
      </c>
      <c r="J28" s="176" t="s">
        <v>36</v>
      </c>
      <c r="K28" s="177" t="s">
        <v>37</v>
      </c>
      <c r="L28" s="39">
        <v>167</v>
      </c>
      <c r="M28" s="39">
        <v>167</v>
      </c>
      <c r="N28" s="26" t="s">
        <v>38</v>
      </c>
      <c r="O28" s="26" t="s">
        <v>59</v>
      </c>
      <c r="P28" s="177">
        <v>91</v>
      </c>
      <c r="Q28" s="177" t="s">
        <v>40</v>
      </c>
      <c r="R28" s="177" t="s">
        <v>41</v>
      </c>
      <c r="S28" s="177" t="s">
        <v>42</v>
      </c>
      <c r="T28" s="179">
        <v>0.6</v>
      </c>
      <c r="U28" s="179">
        <v>0.6</v>
      </c>
      <c r="V28" s="177" t="s">
        <v>43</v>
      </c>
      <c r="W28" s="177" t="s">
        <v>43</v>
      </c>
      <c r="X28" s="177" t="s">
        <v>44</v>
      </c>
      <c r="Y28" s="177" t="s">
        <v>45</v>
      </c>
      <c r="Z28" s="184"/>
      <c r="AA28" s="26" t="s">
        <v>88</v>
      </c>
      <c r="AB28" s="26" t="s">
        <v>89</v>
      </c>
    </row>
    <row r="29" ht="35" customHeight="1" spans="1:28">
      <c r="A29" s="159"/>
      <c r="B29" s="157">
        <v>24</v>
      </c>
      <c r="C29" s="26">
        <v>19</v>
      </c>
      <c r="D29" s="26">
        <v>8</v>
      </c>
      <c r="E29" s="26">
        <v>2</v>
      </c>
      <c r="F29" s="160">
        <v>2025</v>
      </c>
      <c r="G29" s="164">
        <v>138</v>
      </c>
      <c r="H29" s="27" t="s">
        <v>53</v>
      </c>
      <c r="I29" s="98" t="s">
        <v>35</v>
      </c>
      <c r="J29" s="176" t="s">
        <v>36</v>
      </c>
      <c r="K29" s="177" t="s">
        <v>37</v>
      </c>
      <c r="L29" s="39">
        <v>167</v>
      </c>
      <c r="M29" s="39">
        <v>167</v>
      </c>
      <c r="N29" s="26" t="s">
        <v>38</v>
      </c>
      <c r="O29" s="26" t="s">
        <v>54</v>
      </c>
      <c r="P29" s="179">
        <v>91</v>
      </c>
      <c r="Q29" s="177" t="s">
        <v>40</v>
      </c>
      <c r="R29" s="177" t="s">
        <v>41</v>
      </c>
      <c r="S29" s="177" t="s">
        <v>42</v>
      </c>
      <c r="T29" s="179">
        <v>0.6</v>
      </c>
      <c r="U29" s="179">
        <v>0.6</v>
      </c>
      <c r="V29" s="177" t="s">
        <v>43</v>
      </c>
      <c r="W29" s="177" t="s">
        <v>43</v>
      </c>
      <c r="X29" s="177" t="s">
        <v>44</v>
      </c>
      <c r="Y29" s="177" t="s">
        <v>45</v>
      </c>
      <c r="Z29" s="184"/>
      <c r="AA29" s="26" t="s">
        <v>88</v>
      </c>
      <c r="AB29" s="26" t="s">
        <v>89</v>
      </c>
    </row>
    <row r="30" ht="35" customHeight="1" spans="1:28">
      <c r="A30" s="159"/>
      <c r="B30" s="157">
        <v>25</v>
      </c>
      <c r="C30" s="26">
        <v>19</v>
      </c>
      <c r="D30" s="26">
        <v>9</v>
      </c>
      <c r="E30" s="26">
        <v>1</v>
      </c>
      <c r="F30" s="158">
        <v>2025</v>
      </c>
      <c r="G30" s="165">
        <v>5</v>
      </c>
      <c r="H30" s="27" t="s">
        <v>58</v>
      </c>
      <c r="I30" s="98" t="s">
        <v>35</v>
      </c>
      <c r="J30" s="176" t="s">
        <v>36</v>
      </c>
      <c r="K30" s="177" t="s">
        <v>37</v>
      </c>
      <c r="L30" s="39">
        <v>167</v>
      </c>
      <c r="M30" s="39">
        <v>167</v>
      </c>
      <c r="N30" s="26" t="s">
        <v>38</v>
      </c>
      <c r="O30" s="26" t="s">
        <v>59</v>
      </c>
      <c r="P30" s="179">
        <v>91</v>
      </c>
      <c r="Q30" s="177" t="s">
        <v>40</v>
      </c>
      <c r="R30" s="177" t="s">
        <v>41</v>
      </c>
      <c r="S30" s="177" t="s">
        <v>42</v>
      </c>
      <c r="T30" s="179">
        <v>0.6</v>
      </c>
      <c r="U30" s="179">
        <v>0.6</v>
      </c>
      <c r="V30" s="177" t="s">
        <v>43</v>
      </c>
      <c r="W30" s="177" t="s">
        <v>43</v>
      </c>
      <c r="X30" s="177" t="s">
        <v>44</v>
      </c>
      <c r="Y30" s="177" t="s">
        <v>45</v>
      </c>
      <c r="Z30" s="184"/>
      <c r="AA30" s="26" t="s">
        <v>88</v>
      </c>
      <c r="AB30" s="26" t="s">
        <v>89</v>
      </c>
    </row>
    <row r="31" ht="35" customHeight="1" spans="1:28">
      <c r="A31" s="159"/>
      <c r="B31" s="157">
        <v>26</v>
      </c>
      <c r="C31" s="26">
        <v>19</v>
      </c>
      <c r="D31" s="26" t="s">
        <v>86</v>
      </c>
      <c r="E31" s="26">
        <v>8</v>
      </c>
      <c r="F31" s="160">
        <v>2025</v>
      </c>
      <c r="G31" s="165">
        <v>18</v>
      </c>
      <c r="H31" s="27" t="s">
        <v>58</v>
      </c>
      <c r="I31" s="98" t="s">
        <v>35</v>
      </c>
      <c r="J31" s="176" t="s">
        <v>36</v>
      </c>
      <c r="K31" s="177" t="s">
        <v>37</v>
      </c>
      <c r="L31" s="39">
        <v>167</v>
      </c>
      <c r="M31" s="39">
        <v>167</v>
      </c>
      <c r="N31" s="26" t="s">
        <v>38</v>
      </c>
      <c r="O31" s="26" t="s">
        <v>59</v>
      </c>
      <c r="P31" s="179">
        <v>90</v>
      </c>
      <c r="Q31" s="177" t="s">
        <v>40</v>
      </c>
      <c r="R31" s="177" t="s">
        <v>41</v>
      </c>
      <c r="S31" s="177" t="s">
        <v>42</v>
      </c>
      <c r="T31" s="179">
        <v>0.6</v>
      </c>
      <c r="U31" s="179">
        <v>0.6</v>
      </c>
      <c r="V31" s="177" t="s">
        <v>43</v>
      </c>
      <c r="W31" s="177" t="s">
        <v>43</v>
      </c>
      <c r="X31" s="177" t="s">
        <v>44</v>
      </c>
      <c r="Y31" s="177" t="s">
        <v>45</v>
      </c>
      <c r="Z31" s="184"/>
      <c r="AA31" s="26" t="s">
        <v>88</v>
      </c>
      <c r="AB31" s="26" t="s">
        <v>89</v>
      </c>
    </row>
    <row r="32" ht="35" customHeight="1" spans="1:28">
      <c r="A32" s="159"/>
      <c r="B32" s="157">
        <v>27</v>
      </c>
      <c r="C32" s="26">
        <v>49</v>
      </c>
      <c r="D32" s="27" t="s">
        <v>90</v>
      </c>
      <c r="E32" s="27" t="s">
        <v>91</v>
      </c>
      <c r="F32" s="158">
        <v>2025</v>
      </c>
      <c r="G32" s="165">
        <v>67</v>
      </c>
      <c r="H32" s="118" t="s">
        <v>34</v>
      </c>
      <c r="I32" s="98" t="s">
        <v>35</v>
      </c>
      <c r="J32" s="176" t="s">
        <v>36</v>
      </c>
      <c r="K32" s="177" t="s">
        <v>37</v>
      </c>
      <c r="L32" s="39">
        <v>167</v>
      </c>
      <c r="M32" s="39">
        <v>167</v>
      </c>
      <c r="N32" s="26" t="s">
        <v>38</v>
      </c>
      <c r="O32" s="26" t="s">
        <v>39</v>
      </c>
      <c r="P32" s="179">
        <v>92</v>
      </c>
      <c r="Q32" s="177" t="s">
        <v>40</v>
      </c>
      <c r="R32" s="177" t="s">
        <v>41</v>
      </c>
      <c r="S32" s="177" t="s">
        <v>42</v>
      </c>
      <c r="T32" s="179">
        <v>0.7</v>
      </c>
      <c r="U32" s="179">
        <v>0.6</v>
      </c>
      <c r="V32" s="177" t="s">
        <v>43</v>
      </c>
      <c r="W32" s="177" t="s">
        <v>43</v>
      </c>
      <c r="X32" s="177" t="s">
        <v>44</v>
      </c>
      <c r="Y32" s="177" t="s">
        <v>45</v>
      </c>
      <c r="Z32" s="184"/>
      <c r="AA32" s="26" t="s">
        <v>88</v>
      </c>
      <c r="AB32" s="26" t="s">
        <v>88</v>
      </c>
    </row>
    <row r="33" ht="35" customHeight="1" spans="1:28">
      <c r="A33" s="159"/>
      <c r="B33" s="157">
        <v>28</v>
      </c>
      <c r="C33" s="26">
        <v>49</v>
      </c>
      <c r="D33" s="26" t="s">
        <v>92</v>
      </c>
      <c r="E33" s="26">
        <v>1</v>
      </c>
      <c r="F33" s="160">
        <v>2025</v>
      </c>
      <c r="G33" s="165">
        <v>169</v>
      </c>
      <c r="H33" s="118" t="s">
        <v>34</v>
      </c>
      <c r="I33" s="98" t="s">
        <v>35</v>
      </c>
      <c r="J33" s="176" t="s">
        <v>36</v>
      </c>
      <c r="K33" s="177" t="s">
        <v>37</v>
      </c>
      <c r="L33" s="39">
        <v>167</v>
      </c>
      <c r="M33" s="39">
        <v>167</v>
      </c>
      <c r="N33" s="26" t="s">
        <v>38</v>
      </c>
      <c r="O33" s="26" t="s">
        <v>39</v>
      </c>
      <c r="P33" s="179">
        <v>91</v>
      </c>
      <c r="Q33" s="177" t="s">
        <v>40</v>
      </c>
      <c r="R33" s="177" t="s">
        <v>41</v>
      </c>
      <c r="S33" s="177" t="s">
        <v>42</v>
      </c>
      <c r="T33" s="179">
        <v>0.7</v>
      </c>
      <c r="U33" s="179">
        <v>0.6</v>
      </c>
      <c r="V33" s="177" t="s">
        <v>43</v>
      </c>
      <c r="W33" s="177" t="s">
        <v>43</v>
      </c>
      <c r="X33" s="177" t="s">
        <v>44</v>
      </c>
      <c r="Y33" s="177" t="s">
        <v>45</v>
      </c>
      <c r="Z33" s="184"/>
      <c r="AA33" s="26" t="s">
        <v>88</v>
      </c>
      <c r="AB33" s="26" t="s">
        <v>88</v>
      </c>
    </row>
    <row r="34" ht="35" customHeight="1" spans="1:28">
      <c r="A34" s="159"/>
      <c r="B34" s="157">
        <v>29</v>
      </c>
      <c r="C34" s="26">
        <v>49</v>
      </c>
      <c r="D34" s="26" t="s">
        <v>93</v>
      </c>
      <c r="E34" s="26">
        <v>2</v>
      </c>
      <c r="F34" s="158">
        <v>2025</v>
      </c>
      <c r="G34" s="165">
        <v>105</v>
      </c>
      <c r="H34" s="118" t="s">
        <v>34</v>
      </c>
      <c r="I34" s="98" t="s">
        <v>35</v>
      </c>
      <c r="J34" s="176" t="s">
        <v>36</v>
      </c>
      <c r="K34" s="177" t="s">
        <v>37</v>
      </c>
      <c r="L34" s="39">
        <v>167</v>
      </c>
      <c r="M34" s="39">
        <v>167</v>
      </c>
      <c r="N34" s="26" t="s">
        <v>38</v>
      </c>
      <c r="O34" s="26" t="s">
        <v>39</v>
      </c>
      <c r="P34" s="179">
        <v>91</v>
      </c>
      <c r="Q34" s="177" t="s">
        <v>40</v>
      </c>
      <c r="R34" s="177" t="s">
        <v>41</v>
      </c>
      <c r="S34" s="177" t="s">
        <v>42</v>
      </c>
      <c r="T34" s="177">
        <v>0.6</v>
      </c>
      <c r="U34" s="177">
        <v>0.5</v>
      </c>
      <c r="V34" s="177" t="s">
        <v>43</v>
      </c>
      <c r="W34" s="177" t="s">
        <v>43</v>
      </c>
      <c r="X34" s="177" t="s">
        <v>44</v>
      </c>
      <c r="Y34" s="177" t="s">
        <v>45</v>
      </c>
      <c r="Z34" s="184"/>
      <c r="AA34" s="26" t="s">
        <v>88</v>
      </c>
      <c r="AB34" s="26" t="s">
        <v>88</v>
      </c>
    </row>
    <row r="35" ht="35" customHeight="1" spans="1:28">
      <c r="A35" s="159"/>
      <c r="B35" s="157">
        <v>30</v>
      </c>
      <c r="C35" s="26">
        <v>50</v>
      </c>
      <c r="D35" s="26">
        <v>6</v>
      </c>
      <c r="E35" s="26" t="s">
        <v>94</v>
      </c>
      <c r="F35" s="160">
        <v>2025</v>
      </c>
      <c r="G35" s="164">
        <v>53</v>
      </c>
      <c r="H35" s="118" t="s">
        <v>34</v>
      </c>
      <c r="I35" s="98" t="s">
        <v>35</v>
      </c>
      <c r="J35" s="176" t="s">
        <v>36</v>
      </c>
      <c r="K35" s="177" t="s">
        <v>37</v>
      </c>
      <c r="L35" s="39">
        <v>167</v>
      </c>
      <c r="M35" s="39">
        <v>167</v>
      </c>
      <c r="N35" s="26" t="s">
        <v>38</v>
      </c>
      <c r="O35" s="26" t="s">
        <v>39</v>
      </c>
      <c r="P35" s="179">
        <v>92</v>
      </c>
      <c r="Q35" s="177" t="s">
        <v>40</v>
      </c>
      <c r="R35" s="177" t="s">
        <v>41</v>
      </c>
      <c r="S35" s="177" t="s">
        <v>42</v>
      </c>
      <c r="T35" s="177">
        <v>0.7</v>
      </c>
      <c r="U35" s="177">
        <v>0.5</v>
      </c>
      <c r="V35" s="177" t="s">
        <v>43</v>
      </c>
      <c r="W35" s="177" t="s">
        <v>43</v>
      </c>
      <c r="X35" s="177" t="s">
        <v>44</v>
      </c>
      <c r="Y35" s="177" t="s">
        <v>45</v>
      </c>
      <c r="Z35" s="184"/>
      <c r="AA35" s="26" t="s">
        <v>88</v>
      </c>
      <c r="AB35" s="26" t="s">
        <v>88</v>
      </c>
    </row>
    <row r="36" ht="35" customHeight="1" spans="1:28">
      <c r="A36" s="159"/>
      <c r="B36" s="157">
        <v>31</v>
      </c>
      <c r="C36" s="26">
        <v>49</v>
      </c>
      <c r="D36" s="26">
        <v>9</v>
      </c>
      <c r="E36" s="26" t="s">
        <v>95</v>
      </c>
      <c r="F36" s="158">
        <v>2025</v>
      </c>
      <c r="G36" s="163">
        <v>81</v>
      </c>
      <c r="H36" s="118" t="s">
        <v>34</v>
      </c>
      <c r="I36" s="98" t="s">
        <v>35</v>
      </c>
      <c r="J36" s="176" t="s">
        <v>36</v>
      </c>
      <c r="K36" s="177" t="s">
        <v>37</v>
      </c>
      <c r="L36" s="39">
        <v>167</v>
      </c>
      <c r="M36" s="39">
        <v>167</v>
      </c>
      <c r="N36" s="26" t="s">
        <v>38</v>
      </c>
      <c r="O36" s="26" t="s">
        <v>39</v>
      </c>
      <c r="P36" s="179">
        <v>92</v>
      </c>
      <c r="Q36" s="177" t="s">
        <v>40</v>
      </c>
      <c r="R36" s="177" t="s">
        <v>41</v>
      </c>
      <c r="S36" s="177" t="s">
        <v>42</v>
      </c>
      <c r="T36" s="177">
        <v>0.7</v>
      </c>
      <c r="U36" s="177">
        <v>0.5</v>
      </c>
      <c r="V36" s="177" t="s">
        <v>43</v>
      </c>
      <c r="W36" s="177" t="s">
        <v>43</v>
      </c>
      <c r="X36" s="177" t="s">
        <v>44</v>
      </c>
      <c r="Y36" s="177" t="s">
        <v>45</v>
      </c>
      <c r="Z36" s="184"/>
      <c r="AA36" s="26" t="s">
        <v>88</v>
      </c>
      <c r="AB36" s="26" t="s">
        <v>88</v>
      </c>
    </row>
    <row r="37" ht="35" customHeight="1" spans="1:28">
      <c r="A37" s="159"/>
      <c r="B37" s="157">
        <v>32</v>
      </c>
      <c r="C37" s="26">
        <v>51</v>
      </c>
      <c r="D37" s="27" t="s">
        <v>96</v>
      </c>
      <c r="E37" s="27" t="s">
        <v>97</v>
      </c>
      <c r="F37" s="160">
        <v>2025</v>
      </c>
      <c r="G37" s="163">
        <v>134</v>
      </c>
      <c r="H37" s="118" t="s">
        <v>34</v>
      </c>
      <c r="I37" s="98" t="s">
        <v>35</v>
      </c>
      <c r="J37" s="176" t="s">
        <v>36</v>
      </c>
      <c r="K37" s="177" t="s">
        <v>37</v>
      </c>
      <c r="L37" s="39">
        <v>167</v>
      </c>
      <c r="M37" s="39">
        <v>167</v>
      </c>
      <c r="N37" s="26" t="s">
        <v>38</v>
      </c>
      <c r="O37" s="26" t="s">
        <v>39</v>
      </c>
      <c r="P37" s="179">
        <v>91</v>
      </c>
      <c r="Q37" s="177" t="s">
        <v>40</v>
      </c>
      <c r="R37" s="177" t="s">
        <v>41</v>
      </c>
      <c r="S37" s="177" t="s">
        <v>42</v>
      </c>
      <c r="T37" s="177">
        <v>0.7</v>
      </c>
      <c r="U37" s="177">
        <v>0.5</v>
      </c>
      <c r="V37" s="177" t="s">
        <v>43</v>
      </c>
      <c r="W37" s="177" t="s">
        <v>43</v>
      </c>
      <c r="X37" s="177" t="s">
        <v>44</v>
      </c>
      <c r="Y37" s="177" t="s">
        <v>45</v>
      </c>
      <c r="Z37" s="184"/>
      <c r="AA37" s="26" t="s">
        <v>88</v>
      </c>
      <c r="AB37" s="26" t="s">
        <v>88</v>
      </c>
    </row>
    <row r="38" ht="35" customHeight="1" spans="1:28">
      <c r="A38" s="159"/>
      <c r="B38" s="157">
        <v>33</v>
      </c>
      <c r="C38" s="26">
        <v>9</v>
      </c>
      <c r="D38" s="26" t="s">
        <v>98</v>
      </c>
      <c r="E38" s="26">
        <v>1</v>
      </c>
      <c r="F38" s="158">
        <v>2025</v>
      </c>
      <c r="G38" s="166">
        <v>55</v>
      </c>
      <c r="H38" s="118" t="s">
        <v>34</v>
      </c>
      <c r="I38" s="98" t="s">
        <v>35</v>
      </c>
      <c r="J38" s="176" t="s">
        <v>36</v>
      </c>
      <c r="K38" s="177" t="s">
        <v>37</v>
      </c>
      <c r="L38" s="39">
        <v>167</v>
      </c>
      <c r="M38" s="39">
        <v>167</v>
      </c>
      <c r="N38" s="26" t="s">
        <v>38</v>
      </c>
      <c r="O38" s="26" t="s">
        <v>39</v>
      </c>
      <c r="P38" s="179">
        <v>91</v>
      </c>
      <c r="Q38" s="177" t="s">
        <v>40</v>
      </c>
      <c r="R38" s="177" t="s">
        <v>41</v>
      </c>
      <c r="S38" s="177" t="s">
        <v>42</v>
      </c>
      <c r="T38" s="182">
        <v>0.7</v>
      </c>
      <c r="U38" s="182">
        <v>0.6</v>
      </c>
      <c r="V38" s="177" t="s">
        <v>43</v>
      </c>
      <c r="W38" s="177" t="s">
        <v>43</v>
      </c>
      <c r="X38" s="177" t="s">
        <v>44</v>
      </c>
      <c r="Y38" s="177" t="s">
        <v>45</v>
      </c>
      <c r="Z38" s="184"/>
      <c r="AA38" s="26" t="s">
        <v>88</v>
      </c>
      <c r="AB38" s="185" t="s">
        <v>99</v>
      </c>
    </row>
    <row r="39" ht="35" customHeight="1" spans="1:28">
      <c r="A39" s="159"/>
      <c r="B39" s="157">
        <v>34</v>
      </c>
      <c r="C39" s="26">
        <v>9</v>
      </c>
      <c r="D39" s="26" t="s">
        <v>100</v>
      </c>
      <c r="E39" s="27" t="s">
        <v>101</v>
      </c>
      <c r="F39" s="160">
        <v>2025</v>
      </c>
      <c r="G39" s="166">
        <v>18</v>
      </c>
      <c r="H39" s="118" t="s">
        <v>34</v>
      </c>
      <c r="I39" s="98" t="s">
        <v>35</v>
      </c>
      <c r="J39" s="176" t="s">
        <v>36</v>
      </c>
      <c r="K39" s="177" t="s">
        <v>37</v>
      </c>
      <c r="L39" s="39">
        <v>167</v>
      </c>
      <c r="M39" s="39">
        <v>167</v>
      </c>
      <c r="N39" s="26" t="s">
        <v>38</v>
      </c>
      <c r="O39" s="26" t="s">
        <v>39</v>
      </c>
      <c r="P39" s="179">
        <v>91</v>
      </c>
      <c r="Q39" s="177" t="s">
        <v>40</v>
      </c>
      <c r="R39" s="177" t="s">
        <v>41</v>
      </c>
      <c r="S39" s="177" t="s">
        <v>42</v>
      </c>
      <c r="T39" s="177">
        <v>0.7</v>
      </c>
      <c r="U39" s="177">
        <v>0.5</v>
      </c>
      <c r="V39" s="177" t="s">
        <v>43</v>
      </c>
      <c r="W39" s="177" t="s">
        <v>43</v>
      </c>
      <c r="X39" s="177" t="s">
        <v>44</v>
      </c>
      <c r="Y39" s="177" t="s">
        <v>45</v>
      </c>
      <c r="Z39" s="184"/>
      <c r="AA39" s="26" t="s">
        <v>88</v>
      </c>
      <c r="AB39" s="185" t="s">
        <v>99</v>
      </c>
    </row>
    <row r="40" ht="35" customHeight="1" spans="1:28">
      <c r="A40" s="159"/>
      <c r="B40" s="157">
        <v>35</v>
      </c>
      <c r="C40" s="26">
        <v>9</v>
      </c>
      <c r="D40" s="26" t="s">
        <v>102</v>
      </c>
      <c r="E40" s="26">
        <v>1</v>
      </c>
      <c r="F40" s="158">
        <v>2025</v>
      </c>
      <c r="G40" s="166">
        <v>21</v>
      </c>
      <c r="H40" s="118" t="s">
        <v>34</v>
      </c>
      <c r="I40" s="98" t="s">
        <v>35</v>
      </c>
      <c r="J40" s="176" t="s">
        <v>36</v>
      </c>
      <c r="K40" s="177" t="s">
        <v>37</v>
      </c>
      <c r="L40" s="39">
        <v>167</v>
      </c>
      <c r="M40" s="39">
        <v>167</v>
      </c>
      <c r="N40" s="26" t="s">
        <v>38</v>
      </c>
      <c r="O40" s="26" t="s">
        <v>39</v>
      </c>
      <c r="P40" s="179">
        <v>92</v>
      </c>
      <c r="Q40" s="177" t="s">
        <v>40</v>
      </c>
      <c r="R40" s="177" t="s">
        <v>41</v>
      </c>
      <c r="S40" s="177" t="s">
        <v>42</v>
      </c>
      <c r="T40" s="177">
        <v>0.7</v>
      </c>
      <c r="U40" s="177">
        <v>0.5</v>
      </c>
      <c r="V40" s="177" t="s">
        <v>43</v>
      </c>
      <c r="W40" s="177" t="s">
        <v>43</v>
      </c>
      <c r="X40" s="177" t="s">
        <v>44</v>
      </c>
      <c r="Y40" s="177" t="s">
        <v>45</v>
      </c>
      <c r="Z40" s="184"/>
      <c r="AA40" s="26" t="s">
        <v>88</v>
      </c>
      <c r="AB40" s="185" t="s">
        <v>99</v>
      </c>
    </row>
    <row r="41" ht="35" customHeight="1" spans="1:28">
      <c r="A41" s="159"/>
      <c r="B41" s="157">
        <v>36</v>
      </c>
      <c r="C41" s="26">
        <v>9</v>
      </c>
      <c r="D41" s="26" t="s">
        <v>103</v>
      </c>
      <c r="E41" s="26" t="s">
        <v>104</v>
      </c>
      <c r="F41" s="160">
        <v>2025</v>
      </c>
      <c r="G41" s="166">
        <v>78</v>
      </c>
      <c r="H41" s="118" t="s">
        <v>34</v>
      </c>
      <c r="I41" s="98" t="s">
        <v>35</v>
      </c>
      <c r="J41" s="176" t="s">
        <v>36</v>
      </c>
      <c r="K41" s="177" t="s">
        <v>37</v>
      </c>
      <c r="L41" s="39">
        <v>167</v>
      </c>
      <c r="M41" s="39">
        <v>167</v>
      </c>
      <c r="N41" s="26" t="s">
        <v>38</v>
      </c>
      <c r="O41" s="26" t="s">
        <v>39</v>
      </c>
      <c r="P41" s="179">
        <v>92</v>
      </c>
      <c r="Q41" s="177" t="s">
        <v>40</v>
      </c>
      <c r="R41" s="177" t="s">
        <v>41</v>
      </c>
      <c r="S41" s="177" t="s">
        <v>42</v>
      </c>
      <c r="T41" s="182">
        <v>0.7</v>
      </c>
      <c r="U41" s="182">
        <v>0.6</v>
      </c>
      <c r="V41" s="177" t="s">
        <v>43</v>
      </c>
      <c r="W41" s="177" t="s">
        <v>43</v>
      </c>
      <c r="X41" s="177" t="s">
        <v>44</v>
      </c>
      <c r="Y41" s="177" t="s">
        <v>45</v>
      </c>
      <c r="Z41" s="184"/>
      <c r="AA41" s="26" t="s">
        <v>88</v>
      </c>
      <c r="AB41" s="185" t="s">
        <v>99</v>
      </c>
    </row>
    <row r="42" ht="35" customHeight="1" spans="1:28">
      <c r="A42" s="159"/>
      <c r="B42" s="157">
        <v>37</v>
      </c>
      <c r="C42" s="26">
        <v>89</v>
      </c>
      <c r="D42" s="26">
        <v>4</v>
      </c>
      <c r="E42" s="26">
        <v>1</v>
      </c>
      <c r="F42" s="158">
        <v>2025</v>
      </c>
      <c r="G42" s="167">
        <v>122</v>
      </c>
      <c r="H42" s="168" t="s">
        <v>34</v>
      </c>
      <c r="I42" s="98" t="s">
        <v>35</v>
      </c>
      <c r="J42" s="176" t="s">
        <v>36</v>
      </c>
      <c r="K42" s="177" t="s">
        <v>37</v>
      </c>
      <c r="L42" s="39">
        <v>167</v>
      </c>
      <c r="M42" s="39">
        <v>167</v>
      </c>
      <c r="N42" s="26" t="s">
        <v>38</v>
      </c>
      <c r="O42" s="26" t="s">
        <v>39</v>
      </c>
      <c r="P42" s="179">
        <v>90</v>
      </c>
      <c r="Q42" s="177" t="s">
        <v>40</v>
      </c>
      <c r="R42" s="177" t="s">
        <v>41</v>
      </c>
      <c r="S42" s="177" t="s">
        <v>42</v>
      </c>
      <c r="T42" s="177">
        <v>0.8</v>
      </c>
      <c r="U42" s="177">
        <v>0.7</v>
      </c>
      <c r="V42" s="177" t="s">
        <v>43</v>
      </c>
      <c r="W42" s="177" t="s">
        <v>43</v>
      </c>
      <c r="X42" s="177" t="s">
        <v>44</v>
      </c>
      <c r="Y42" s="177" t="s">
        <v>45</v>
      </c>
      <c r="Z42" s="184"/>
      <c r="AA42" s="26" t="s">
        <v>88</v>
      </c>
      <c r="AB42" s="26" t="s">
        <v>105</v>
      </c>
    </row>
    <row r="43" ht="35" customHeight="1" spans="1:28">
      <c r="A43" s="159"/>
      <c r="B43" s="157">
        <v>38</v>
      </c>
      <c r="C43" s="26">
        <v>16</v>
      </c>
      <c r="D43" s="26" t="s">
        <v>86</v>
      </c>
      <c r="E43" s="26" t="s">
        <v>106</v>
      </c>
      <c r="F43" s="160">
        <v>2025</v>
      </c>
      <c r="G43" s="169">
        <v>276</v>
      </c>
      <c r="H43" s="168" t="s">
        <v>34</v>
      </c>
      <c r="I43" s="98" t="s">
        <v>35</v>
      </c>
      <c r="J43" s="176" t="s">
        <v>36</v>
      </c>
      <c r="K43" s="177" t="s">
        <v>37</v>
      </c>
      <c r="L43" s="39">
        <v>167</v>
      </c>
      <c r="M43" s="39">
        <v>167</v>
      </c>
      <c r="N43" s="26" t="s">
        <v>38</v>
      </c>
      <c r="O43" s="26" t="s">
        <v>39</v>
      </c>
      <c r="P43" s="179">
        <v>91</v>
      </c>
      <c r="Q43" s="177" t="s">
        <v>40</v>
      </c>
      <c r="R43" s="177" t="s">
        <v>41</v>
      </c>
      <c r="S43" s="177" t="s">
        <v>42</v>
      </c>
      <c r="T43" s="177">
        <v>0.8</v>
      </c>
      <c r="U43" s="177">
        <v>0.7</v>
      </c>
      <c r="V43" s="177" t="s">
        <v>43</v>
      </c>
      <c r="W43" s="177" t="s">
        <v>43</v>
      </c>
      <c r="X43" s="177" t="s">
        <v>44</v>
      </c>
      <c r="Y43" s="177" t="s">
        <v>45</v>
      </c>
      <c r="Z43" s="184"/>
      <c r="AA43" s="26" t="s">
        <v>88</v>
      </c>
      <c r="AB43" s="26" t="s">
        <v>107</v>
      </c>
    </row>
    <row r="44" ht="35" customHeight="1" spans="1:28">
      <c r="A44" s="159"/>
      <c r="B44" s="157">
        <v>39</v>
      </c>
      <c r="C44" s="26">
        <v>16</v>
      </c>
      <c r="D44" s="26">
        <v>5</v>
      </c>
      <c r="E44" s="26" t="s">
        <v>108</v>
      </c>
      <c r="F44" s="158">
        <v>2025</v>
      </c>
      <c r="G44" s="169">
        <v>100</v>
      </c>
      <c r="H44" s="168" t="s">
        <v>34</v>
      </c>
      <c r="I44" s="98" t="s">
        <v>35</v>
      </c>
      <c r="J44" s="176" t="s">
        <v>36</v>
      </c>
      <c r="K44" s="177" t="s">
        <v>37</v>
      </c>
      <c r="L44" s="39">
        <v>167</v>
      </c>
      <c r="M44" s="39">
        <v>167</v>
      </c>
      <c r="N44" s="26" t="s">
        <v>38</v>
      </c>
      <c r="O44" s="26" t="s">
        <v>39</v>
      </c>
      <c r="P44" s="179">
        <v>91</v>
      </c>
      <c r="Q44" s="177" t="s">
        <v>40</v>
      </c>
      <c r="R44" s="177" t="s">
        <v>41</v>
      </c>
      <c r="S44" s="177" t="s">
        <v>42</v>
      </c>
      <c r="T44" s="91">
        <v>0.6</v>
      </c>
      <c r="U44" s="91">
        <v>0.5</v>
      </c>
      <c r="V44" s="177" t="s">
        <v>43</v>
      </c>
      <c r="W44" s="177" t="s">
        <v>43</v>
      </c>
      <c r="X44" s="177" t="s">
        <v>44</v>
      </c>
      <c r="Y44" s="177" t="s">
        <v>45</v>
      </c>
      <c r="Z44" s="184"/>
      <c r="AA44" s="26" t="s">
        <v>88</v>
      </c>
      <c r="AB44" s="26" t="s">
        <v>107</v>
      </c>
    </row>
    <row r="45" ht="35" customHeight="1" spans="1:28">
      <c r="A45" s="159"/>
      <c r="B45" s="157">
        <v>40</v>
      </c>
      <c r="C45" s="26">
        <v>95</v>
      </c>
      <c r="D45" s="27" t="s">
        <v>109</v>
      </c>
      <c r="E45" s="27" t="s">
        <v>110</v>
      </c>
      <c r="F45" s="160">
        <v>2025</v>
      </c>
      <c r="G45" s="169">
        <v>213</v>
      </c>
      <c r="H45" s="168" t="s">
        <v>34</v>
      </c>
      <c r="I45" s="98" t="s">
        <v>35</v>
      </c>
      <c r="J45" s="176" t="s">
        <v>36</v>
      </c>
      <c r="K45" s="177" t="s">
        <v>37</v>
      </c>
      <c r="L45" s="39">
        <v>167</v>
      </c>
      <c r="M45" s="39">
        <v>167</v>
      </c>
      <c r="N45" s="26" t="s">
        <v>38</v>
      </c>
      <c r="O45" s="26" t="s">
        <v>39</v>
      </c>
      <c r="P45" s="179">
        <v>92</v>
      </c>
      <c r="Q45" s="177" t="s">
        <v>40</v>
      </c>
      <c r="R45" s="177" t="s">
        <v>41</v>
      </c>
      <c r="S45" s="177" t="s">
        <v>42</v>
      </c>
      <c r="T45" s="91">
        <v>0.7</v>
      </c>
      <c r="U45" s="91">
        <v>0.6</v>
      </c>
      <c r="V45" s="177" t="s">
        <v>43</v>
      </c>
      <c r="W45" s="177" t="s">
        <v>43</v>
      </c>
      <c r="X45" s="177" t="s">
        <v>44</v>
      </c>
      <c r="Y45" s="177" t="s">
        <v>45</v>
      </c>
      <c r="Z45" s="184"/>
      <c r="AA45" s="26" t="s">
        <v>88</v>
      </c>
      <c r="AB45" s="26" t="s">
        <v>111</v>
      </c>
    </row>
    <row r="46" ht="35" customHeight="1" spans="1:28">
      <c r="A46" s="159"/>
      <c r="B46" s="157">
        <v>41</v>
      </c>
      <c r="C46" s="26" t="s">
        <v>112</v>
      </c>
      <c r="D46" s="27" t="s">
        <v>113</v>
      </c>
      <c r="E46" s="27" t="s">
        <v>114</v>
      </c>
      <c r="F46" s="158">
        <v>2025</v>
      </c>
      <c r="G46" s="169">
        <v>111</v>
      </c>
      <c r="H46" s="168" t="s">
        <v>34</v>
      </c>
      <c r="I46" s="98" t="s">
        <v>35</v>
      </c>
      <c r="J46" s="176" t="s">
        <v>36</v>
      </c>
      <c r="K46" s="177" t="s">
        <v>37</v>
      </c>
      <c r="L46" s="39">
        <v>167</v>
      </c>
      <c r="M46" s="39">
        <v>167</v>
      </c>
      <c r="N46" s="26" t="s">
        <v>38</v>
      </c>
      <c r="O46" s="26" t="s">
        <v>39</v>
      </c>
      <c r="P46" s="179">
        <v>90</v>
      </c>
      <c r="Q46" s="177" t="s">
        <v>40</v>
      </c>
      <c r="R46" s="177" t="s">
        <v>41</v>
      </c>
      <c r="S46" s="177" t="s">
        <v>42</v>
      </c>
      <c r="T46" s="179">
        <v>0.6</v>
      </c>
      <c r="U46" s="179">
        <v>0.6</v>
      </c>
      <c r="V46" s="177" t="s">
        <v>43</v>
      </c>
      <c r="W46" s="177" t="s">
        <v>43</v>
      </c>
      <c r="X46" s="177" t="s">
        <v>44</v>
      </c>
      <c r="Y46" s="177" t="s">
        <v>45</v>
      </c>
      <c r="Z46" s="184"/>
      <c r="AA46" s="26" t="s">
        <v>88</v>
      </c>
      <c r="AB46" s="26" t="s">
        <v>115</v>
      </c>
    </row>
    <row r="47" ht="35" customHeight="1" spans="1:28">
      <c r="A47" s="159"/>
      <c r="B47" s="157">
        <v>42</v>
      </c>
      <c r="C47" s="26">
        <v>94</v>
      </c>
      <c r="D47" s="27" t="s">
        <v>116</v>
      </c>
      <c r="E47" s="26" t="s">
        <v>117</v>
      </c>
      <c r="F47" s="160">
        <v>2025</v>
      </c>
      <c r="G47" s="169">
        <v>234</v>
      </c>
      <c r="H47" s="168" t="s">
        <v>34</v>
      </c>
      <c r="I47" s="98" t="s">
        <v>35</v>
      </c>
      <c r="J47" s="176" t="s">
        <v>36</v>
      </c>
      <c r="K47" s="177" t="s">
        <v>37</v>
      </c>
      <c r="L47" s="39">
        <v>167</v>
      </c>
      <c r="M47" s="39">
        <v>167</v>
      </c>
      <c r="N47" s="26" t="s">
        <v>38</v>
      </c>
      <c r="O47" s="26" t="s">
        <v>39</v>
      </c>
      <c r="P47" s="180">
        <v>91</v>
      </c>
      <c r="Q47" s="177" t="s">
        <v>40</v>
      </c>
      <c r="R47" s="177" t="s">
        <v>41</v>
      </c>
      <c r="S47" s="177" t="s">
        <v>42</v>
      </c>
      <c r="T47" s="179">
        <v>0.7</v>
      </c>
      <c r="U47" s="179">
        <v>0.6</v>
      </c>
      <c r="V47" s="177" t="s">
        <v>43</v>
      </c>
      <c r="W47" s="177" t="s">
        <v>43</v>
      </c>
      <c r="X47" s="177" t="s">
        <v>44</v>
      </c>
      <c r="Y47" s="177" t="s">
        <v>45</v>
      </c>
      <c r="Z47" s="184"/>
      <c r="AA47" s="26" t="s">
        <v>88</v>
      </c>
      <c r="AB47" s="26" t="s">
        <v>111</v>
      </c>
    </row>
    <row r="48" ht="35" customHeight="1" spans="1:28">
      <c r="A48" s="159"/>
      <c r="B48" s="157">
        <v>43</v>
      </c>
      <c r="C48" s="26">
        <v>98</v>
      </c>
      <c r="D48" s="26" t="s">
        <v>118</v>
      </c>
      <c r="E48" s="26" t="s">
        <v>119</v>
      </c>
      <c r="F48" s="158">
        <v>2025</v>
      </c>
      <c r="G48" s="169">
        <v>39</v>
      </c>
      <c r="H48" s="168" t="s">
        <v>34</v>
      </c>
      <c r="I48" s="98" t="s">
        <v>35</v>
      </c>
      <c r="J48" s="176" t="s">
        <v>36</v>
      </c>
      <c r="K48" s="177" t="s">
        <v>37</v>
      </c>
      <c r="L48" s="39">
        <v>167</v>
      </c>
      <c r="M48" s="39">
        <v>167</v>
      </c>
      <c r="N48" s="26" t="s">
        <v>38</v>
      </c>
      <c r="O48" s="26" t="s">
        <v>39</v>
      </c>
      <c r="P48" s="180">
        <v>90</v>
      </c>
      <c r="Q48" s="177" t="s">
        <v>40</v>
      </c>
      <c r="R48" s="177" t="s">
        <v>41</v>
      </c>
      <c r="S48" s="177" t="s">
        <v>42</v>
      </c>
      <c r="T48" s="179">
        <v>0.7</v>
      </c>
      <c r="U48" s="179">
        <v>0.6</v>
      </c>
      <c r="V48" s="177" t="s">
        <v>43</v>
      </c>
      <c r="W48" s="177" t="s">
        <v>43</v>
      </c>
      <c r="X48" s="177" t="s">
        <v>44</v>
      </c>
      <c r="Y48" s="177" t="s">
        <v>45</v>
      </c>
      <c r="Z48" s="184"/>
      <c r="AA48" s="26" t="s">
        <v>88</v>
      </c>
      <c r="AB48" s="26" t="s">
        <v>120</v>
      </c>
    </row>
    <row r="49" ht="35" customHeight="1" spans="1:28">
      <c r="A49" s="159"/>
      <c r="B49" s="157">
        <v>44</v>
      </c>
      <c r="C49" s="26">
        <v>98</v>
      </c>
      <c r="D49" s="27" t="s">
        <v>121</v>
      </c>
      <c r="E49" s="26" t="s">
        <v>122</v>
      </c>
      <c r="F49" s="160">
        <v>2025</v>
      </c>
      <c r="G49" s="169">
        <v>104</v>
      </c>
      <c r="H49" s="168" t="s">
        <v>34</v>
      </c>
      <c r="I49" s="98" t="s">
        <v>35</v>
      </c>
      <c r="J49" s="176" t="s">
        <v>36</v>
      </c>
      <c r="K49" s="177" t="s">
        <v>37</v>
      </c>
      <c r="L49" s="39">
        <v>167</v>
      </c>
      <c r="M49" s="39">
        <v>167</v>
      </c>
      <c r="N49" s="26" t="s">
        <v>38</v>
      </c>
      <c r="O49" s="26" t="s">
        <v>39</v>
      </c>
      <c r="P49" s="180">
        <v>90</v>
      </c>
      <c r="Q49" s="177" t="s">
        <v>40</v>
      </c>
      <c r="R49" s="177" t="s">
        <v>41</v>
      </c>
      <c r="S49" s="177" t="s">
        <v>42</v>
      </c>
      <c r="T49" s="91">
        <v>0.8</v>
      </c>
      <c r="U49" s="91">
        <v>0.7</v>
      </c>
      <c r="V49" s="177" t="s">
        <v>43</v>
      </c>
      <c r="W49" s="177" t="s">
        <v>43</v>
      </c>
      <c r="X49" s="177" t="s">
        <v>44</v>
      </c>
      <c r="Y49" s="177" t="s">
        <v>45</v>
      </c>
      <c r="Z49" s="184"/>
      <c r="AA49" s="26" t="s">
        <v>88</v>
      </c>
      <c r="AB49" s="26" t="s">
        <v>120</v>
      </c>
    </row>
    <row r="50" ht="35" customHeight="1" spans="1:28">
      <c r="A50" s="159"/>
      <c r="B50" s="157">
        <v>45</v>
      </c>
      <c r="C50" s="26">
        <v>5</v>
      </c>
      <c r="D50" s="26">
        <v>7</v>
      </c>
      <c r="E50" s="26">
        <v>6</v>
      </c>
      <c r="F50" s="158">
        <v>2025</v>
      </c>
      <c r="G50" s="169">
        <v>28</v>
      </c>
      <c r="H50" s="27" t="s">
        <v>53</v>
      </c>
      <c r="I50" s="98" t="s">
        <v>35</v>
      </c>
      <c r="J50" s="176" t="s">
        <v>36</v>
      </c>
      <c r="K50" s="177" t="s">
        <v>37</v>
      </c>
      <c r="L50" s="39">
        <v>167</v>
      </c>
      <c r="M50" s="39">
        <v>167</v>
      </c>
      <c r="N50" s="26" t="s">
        <v>38</v>
      </c>
      <c r="O50" s="26" t="s">
        <v>54</v>
      </c>
      <c r="P50" s="180">
        <v>92</v>
      </c>
      <c r="Q50" s="177" t="s">
        <v>40</v>
      </c>
      <c r="R50" s="177" t="s">
        <v>41</v>
      </c>
      <c r="S50" s="177" t="s">
        <v>42</v>
      </c>
      <c r="T50" s="91">
        <v>0.8</v>
      </c>
      <c r="U50" s="91">
        <v>0.6</v>
      </c>
      <c r="V50" s="177" t="s">
        <v>43</v>
      </c>
      <c r="W50" s="177" t="s">
        <v>43</v>
      </c>
      <c r="X50" s="177" t="s">
        <v>44</v>
      </c>
      <c r="Y50" s="177" t="s">
        <v>45</v>
      </c>
      <c r="Z50" s="184"/>
      <c r="AA50" s="26" t="s">
        <v>123</v>
      </c>
      <c r="AB50" s="26" t="s">
        <v>124</v>
      </c>
    </row>
    <row r="51" ht="35" customHeight="1" spans="1:28">
      <c r="A51" s="159"/>
      <c r="B51" s="157">
        <v>46</v>
      </c>
      <c r="C51" s="26">
        <v>8</v>
      </c>
      <c r="D51" s="27" t="s">
        <v>91</v>
      </c>
      <c r="E51" s="26" t="s">
        <v>125</v>
      </c>
      <c r="F51" s="160">
        <v>2025</v>
      </c>
      <c r="G51" s="169">
        <v>198</v>
      </c>
      <c r="H51" s="118" t="s">
        <v>34</v>
      </c>
      <c r="I51" s="98" t="s">
        <v>35</v>
      </c>
      <c r="J51" s="176" t="s">
        <v>36</v>
      </c>
      <c r="K51" s="177" t="s">
        <v>37</v>
      </c>
      <c r="L51" s="39">
        <v>167</v>
      </c>
      <c r="M51" s="39">
        <v>167</v>
      </c>
      <c r="N51" s="26" t="s">
        <v>38</v>
      </c>
      <c r="O51" s="26" t="s">
        <v>39</v>
      </c>
      <c r="P51" s="180">
        <v>92</v>
      </c>
      <c r="Q51" s="177" t="s">
        <v>40</v>
      </c>
      <c r="R51" s="177" t="s">
        <v>41</v>
      </c>
      <c r="S51" s="177" t="s">
        <v>42</v>
      </c>
      <c r="T51" s="91">
        <v>0.7</v>
      </c>
      <c r="U51" s="91">
        <v>0.6</v>
      </c>
      <c r="V51" s="177" t="s">
        <v>43</v>
      </c>
      <c r="W51" s="177" t="s">
        <v>43</v>
      </c>
      <c r="X51" s="177" t="s">
        <v>44</v>
      </c>
      <c r="Y51" s="177" t="s">
        <v>45</v>
      </c>
      <c r="Z51" s="184"/>
      <c r="AA51" s="26" t="s">
        <v>123</v>
      </c>
      <c r="AB51" s="26" t="s">
        <v>124</v>
      </c>
    </row>
    <row r="52" ht="35" customHeight="1" spans="1:28">
      <c r="A52" s="159"/>
      <c r="B52" s="157">
        <v>47</v>
      </c>
      <c r="C52" s="26">
        <v>8</v>
      </c>
      <c r="D52" s="26">
        <v>3</v>
      </c>
      <c r="E52" s="26" t="s">
        <v>52</v>
      </c>
      <c r="F52" s="158">
        <v>2025</v>
      </c>
      <c r="G52" s="169">
        <v>50</v>
      </c>
      <c r="H52" s="118" t="s">
        <v>34</v>
      </c>
      <c r="I52" s="98" t="s">
        <v>35</v>
      </c>
      <c r="J52" s="176" t="s">
        <v>36</v>
      </c>
      <c r="K52" s="177" t="s">
        <v>37</v>
      </c>
      <c r="L52" s="39">
        <v>167</v>
      </c>
      <c r="M52" s="39">
        <v>167</v>
      </c>
      <c r="N52" s="26" t="s">
        <v>38</v>
      </c>
      <c r="O52" s="26" t="s">
        <v>39</v>
      </c>
      <c r="P52" s="180">
        <v>93</v>
      </c>
      <c r="Q52" s="177" t="s">
        <v>40</v>
      </c>
      <c r="R52" s="177" t="s">
        <v>41</v>
      </c>
      <c r="S52" s="177" t="s">
        <v>42</v>
      </c>
      <c r="T52" s="91">
        <v>0.8</v>
      </c>
      <c r="U52" s="91">
        <v>0.7</v>
      </c>
      <c r="V52" s="177" t="s">
        <v>43</v>
      </c>
      <c r="W52" s="177" t="s">
        <v>43</v>
      </c>
      <c r="X52" s="177" t="s">
        <v>44</v>
      </c>
      <c r="Y52" s="177" t="s">
        <v>45</v>
      </c>
      <c r="Z52" s="184"/>
      <c r="AA52" s="26" t="s">
        <v>123</v>
      </c>
      <c r="AB52" s="26" t="s">
        <v>124</v>
      </c>
    </row>
    <row r="53" ht="35" customHeight="1" spans="1:28">
      <c r="A53" s="159"/>
      <c r="B53" s="157">
        <v>48</v>
      </c>
      <c r="C53" s="26">
        <v>1</v>
      </c>
      <c r="D53" s="26" t="s">
        <v>126</v>
      </c>
      <c r="E53" s="26" t="s">
        <v>127</v>
      </c>
      <c r="F53" s="160">
        <v>2025</v>
      </c>
      <c r="G53" s="169">
        <v>329</v>
      </c>
      <c r="H53" s="118" t="s">
        <v>34</v>
      </c>
      <c r="I53" s="98" t="s">
        <v>35</v>
      </c>
      <c r="J53" s="176" t="s">
        <v>36</v>
      </c>
      <c r="K53" s="177" t="s">
        <v>37</v>
      </c>
      <c r="L53" s="39">
        <v>167</v>
      </c>
      <c r="M53" s="39">
        <v>167</v>
      </c>
      <c r="N53" s="26" t="s">
        <v>38</v>
      </c>
      <c r="O53" s="26" t="s">
        <v>39</v>
      </c>
      <c r="P53" s="180">
        <v>91</v>
      </c>
      <c r="Q53" s="177" t="s">
        <v>40</v>
      </c>
      <c r="R53" s="177" t="s">
        <v>41</v>
      </c>
      <c r="S53" s="177" t="s">
        <v>42</v>
      </c>
      <c r="T53" s="182">
        <v>0.7</v>
      </c>
      <c r="U53" s="182">
        <v>0.5</v>
      </c>
      <c r="V53" s="177" t="s">
        <v>43</v>
      </c>
      <c r="W53" s="177" t="s">
        <v>43</v>
      </c>
      <c r="X53" s="177" t="s">
        <v>44</v>
      </c>
      <c r="Y53" s="177" t="s">
        <v>45</v>
      </c>
      <c r="Z53" s="184"/>
      <c r="AA53" s="26" t="s">
        <v>123</v>
      </c>
      <c r="AB53" s="26" t="s">
        <v>128</v>
      </c>
    </row>
    <row r="54" ht="35" customHeight="1" spans="1:28">
      <c r="A54" s="159"/>
      <c r="B54" s="157">
        <v>49</v>
      </c>
      <c r="C54" s="26" t="s">
        <v>129</v>
      </c>
      <c r="D54" s="26" t="s">
        <v>130</v>
      </c>
      <c r="E54" s="26" t="s">
        <v>68</v>
      </c>
      <c r="F54" s="158">
        <v>2025</v>
      </c>
      <c r="G54" s="169">
        <v>208</v>
      </c>
      <c r="H54" s="27" t="s">
        <v>34</v>
      </c>
      <c r="I54" s="98" t="s">
        <v>35</v>
      </c>
      <c r="J54" s="178" t="s">
        <v>67</v>
      </c>
      <c r="K54" s="177" t="s">
        <v>37</v>
      </c>
      <c r="L54" s="39">
        <v>167</v>
      </c>
      <c r="M54" s="39">
        <v>167</v>
      </c>
      <c r="N54" s="26" t="s">
        <v>38</v>
      </c>
      <c r="O54" s="26" t="s">
        <v>39</v>
      </c>
      <c r="P54" s="180">
        <v>91</v>
      </c>
      <c r="Q54" s="177" t="s">
        <v>40</v>
      </c>
      <c r="R54" s="177" t="s">
        <v>41</v>
      </c>
      <c r="S54" s="177" t="s">
        <v>42</v>
      </c>
      <c r="T54" s="91">
        <v>0.6</v>
      </c>
      <c r="U54" s="91">
        <v>0.6</v>
      </c>
      <c r="V54" s="177" t="s">
        <v>43</v>
      </c>
      <c r="W54" s="177" t="s">
        <v>43</v>
      </c>
      <c r="X54" s="177" t="s">
        <v>44</v>
      </c>
      <c r="Y54" s="177" t="s">
        <v>45</v>
      </c>
      <c r="Z54" s="184"/>
      <c r="AA54" s="26" t="s">
        <v>123</v>
      </c>
      <c r="AB54" s="26" t="s">
        <v>131</v>
      </c>
    </row>
    <row r="55" ht="35" customHeight="1" spans="1:28">
      <c r="A55" s="159"/>
      <c r="B55" s="157">
        <v>50</v>
      </c>
      <c r="C55" s="26">
        <v>2</v>
      </c>
      <c r="D55" s="26">
        <v>5</v>
      </c>
      <c r="E55" s="26">
        <v>3</v>
      </c>
      <c r="F55" s="160">
        <v>2025</v>
      </c>
      <c r="G55" s="169">
        <v>53</v>
      </c>
      <c r="H55" s="118" t="s">
        <v>34</v>
      </c>
      <c r="I55" s="98" t="s">
        <v>35</v>
      </c>
      <c r="J55" s="178" t="s">
        <v>67</v>
      </c>
      <c r="K55" s="177" t="s">
        <v>37</v>
      </c>
      <c r="L55" s="39">
        <v>167</v>
      </c>
      <c r="M55" s="39">
        <v>167</v>
      </c>
      <c r="N55" s="26" t="s">
        <v>38</v>
      </c>
      <c r="O55" s="26" t="s">
        <v>39</v>
      </c>
      <c r="P55" s="180">
        <v>90</v>
      </c>
      <c r="Q55" s="177" t="s">
        <v>40</v>
      </c>
      <c r="R55" s="177" t="s">
        <v>41</v>
      </c>
      <c r="S55" s="177" t="s">
        <v>42</v>
      </c>
      <c r="T55" s="91">
        <v>0.7</v>
      </c>
      <c r="U55" s="91">
        <v>0.6</v>
      </c>
      <c r="V55" s="177" t="s">
        <v>43</v>
      </c>
      <c r="W55" s="177" t="s">
        <v>43</v>
      </c>
      <c r="X55" s="177" t="s">
        <v>44</v>
      </c>
      <c r="Y55" s="177" t="s">
        <v>45</v>
      </c>
      <c r="Z55" s="184"/>
      <c r="AA55" s="26" t="s">
        <v>132</v>
      </c>
      <c r="AB55" s="26" t="s">
        <v>133</v>
      </c>
    </row>
    <row r="56" ht="35" customHeight="1" spans="1:28">
      <c r="A56" s="159"/>
      <c r="B56" s="157">
        <v>51</v>
      </c>
      <c r="C56" s="26">
        <v>30</v>
      </c>
      <c r="D56" s="26">
        <v>3</v>
      </c>
      <c r="E56" s="26">
        <v>1</v>
      </c>
      <c r="F56" s="158">
        <v>2025</v>
      </c>
      <c r="G56" s="169">
        <v>86</v>
      </c>
      <c r="H56" s="118" t="s">
        <v>48</v>
      </c>
      <c r="I56" s="98" t="s">
        <v>35</v>
      </c>
      <c r="J56" s="176" t="s">
        <v>36</v>
      </c>
      <c r="K56" s="177" t="s">
        <v>37</v>
      </c>
      <c r="L56" s="39">
        <v>167</v>
      </c>
      <c r="M56" s="39">
        <v>167</v>
      </c>
      <c r="N56" s="26" t="s">
        <v>38</v>
      </c>
      <c r="O56" s="26" t="s">
        <v>49</v>
      </c>
      <c r="P56" s="180">
        <v>92</v>
      </c>
      <c r="Q56" s="177" t="s">
        <v>40</v>
      </c>
      <c r="R56" s="177" t="s">
        <v>41</v>
      </c>
      <c r="S56" s="177" t="s">
        <v>42</v>
      </c>
      <c r="T56" s="91">
        <v>0.8</v>
      </c>
      <c r="U56" s="91">
        <v>0.7</v>
      </c>
      <c r="V56" s="177" t="s">
        <v>43</v>
      </c>
      <c r="W56" s="177" t="s">
        <v>43</v>
      </c>
      <c r="X56" s="177" t="s">
        <v>44</v>
      </c>
      <c r="Y56" s="177" t="s">
        <v>45</v>
      </c>
      <c r="Z56" s="184"/>
      <c r="AA56" s="26" t="s">
        <v>134</v>
      </c>
      <c r="AB56" s="26" t="s">
        <v>135</v>
      </c>
    </row>
    <row r="57" ht="35" customHeight="1" spans="1:28">
      <c r="A57" s="159"/>
      <c r="B57" s="157">
        <v>52</v>
      </c>
      <c r="C57" s="26">
        <v>15</v>
      </c>
      <c r="D57" s="26">
        <v>6</v>
      </c>
      <c r="E57" s="26">
        <v>2</v>
      </c>
      <c r="F57" s="160">
        <v>2025</v>
      </c>
      <c r="G57" s="169">
        <v>91</v>
      </c>
      <c r="H57" s="118" t="s">
        <v>48</v>
      </c>
      <c r="I57" s="98" t="s">
        <v>35</v>
      </c>
      <c r="J57" s="176" t="s">
        <v>36</v>
      </c>
      <c r="K57" s="177" t="s">
        <v>37</v>
      </c>
      <c r="L57" s="39">
        <v>167</v>
      </c>
      <c r="M57" s="39">
        <v>167</v>
      </c>
      <c r="N57" s="26" t="s">
        <v>38</v>
      </c>
      <c r="O57" s="26" t="s">
        <v>49</v>
      </c>
      <c r="P57" s="180">
        <v>93</v>
      </c>
      <c r="Q57" s="177" t="s">
        <v>40</v>
      </c>
      <c r="R57" s="177" t="s">
        <v>41</v>
      </c>
      <c r="S57" s="177" t="s">
        <v>42</v>
      </c>
      <c r="T57" s="91">
        <v>0.7</v>
      </c>
      <c r="U57" s="91">
        <v>0.6</v>
      </c>
      <c r="V57" s="177" t="s">
        <v>43</v>
      </c>
      <c r="W57" s="177" t="s">
        <v>43</v>
      </c>
      <c r="X57" s="177" t="s">
        <v>44</v>
      </c>
      <c r="Y57" s="177" t="s">
        <v>45</v>
      </c>
      <c r="Z57" s="184"/>
      <c r="AA57" s="26" t="s">
        <v>134</v>
      </c>
      <c r="AB57" s="26" t="s">
        <v>136</v>
      </c>
    </row>
    <row r="58" ht="35" customHeight="1" spans="1:28">
      <c r="A58" s="159"/>
      <c r="B58" s="157">
        <v>53</v>
      </c>
      <c r="C58" s="26">
        <v>21</v>
      </c>
      <c r="D58" s="26">
        <v>14</v>
      </c>
      <c r="E58" s="26">
        <v>14</v>
      </c>
      <c r="F58" s="158">
        <v>2025</v>
      </c>
      <c r="G58" s="118">
        <v>46</v>
      </c>
      <c r="H58" s="168" t="s">
        <v>34</v>
      </c>
      <c r="I58" s="98" t="s">
        <v>35</v>
      </c>
      <c r="J58" s="176" t="s">
        <v>36</v>
      </c>
      <c r="K58" s="177" t="s">
        <v>37</v>
      </c>
      <c r="L58" s="39">
        <v>167</v>
      </c>
      <c r="M58" s="39">
        <v>167</v>
      </c>
      <c r="N58" s="26" t="s">
        <v>38</v>
      </c>
      <c r="O58" s="26" t="s">
        <v>39</v>
      </c>
      <c r="P58" s="180">
        <v>92</v>
      </c>
      <c r="Q58" s="177" t="s">
        <v>40</v>
      </c>
      <c r="R58" s="177" t="s">
        <v>41</v>
      </c>
      <c r="S58" s="177" t="s">
        <v>42</v>
      </c>
      <c r="T58" s="177">
        <v>0.7</v>
      </c>
      <c r="U58" s="177">
        <v>0.6</v>
      </c>
      <c r="V58" s="177" t="s">
        <v>43</v>
      </c>
      <c r="W58" s="177" t="s">
        <v>43</v>
      </c>
      <c r="X58" s="177" t="s">
        <v>44</v>
      </c>
      <c r="Y58" s="177" t="s">
        <v>45</v>
      </c>
      <c r="Z58" s="184"/>
      <c r="AA58" s="26" t="s">
        <v>134</v>
      </c>
      <c r="AB58" s="26" t="s">
        <v>137</v>
      </c>
    </row>
    <row r="59" ht="35" customHeight="1" spans="1:28">
      <c r="A59" s="159"/>
      <c r="B59" s="157">
        <v>54</v>
      </c>
      <c r="C59" s="26">
        <v>22</v>
      </c>
      <c r="D59" s="26">
        <v>9</v>
      </c>
      <c r="E59" s="26">
        <v>5</v>
      </c>
      <c r="F59" s="160">
        <v>2025</v>
      </c>
      <c r="G59" s="103">
        <v>12</v>
      </c>
      <c r="H59" s="168" t="s">
        <v>34</v>
      </c>
      <c r="I59" s="98" t="s">
        <v>35</v>
      </c>
      <c r="J59" s="176" t="s">
        <v>36</v>
      </c>
      <c r="K59" s="177" t="s">
        <v>37</v>
      </c>
      <c r="L59" s="39">
        <v>167</v>
      </c>
      <c r="M59" s="39">
        <v>167</v>
      </c>
      <c r="N59" s="26" t="s">
        <v>38</v>
      </c>
      <c r="O59" s="26" t="s">
        <v>39</v>
      </c>
      <c r="P59" s="180">
        <v>92</v>
      </c>
      <c r="Q59" s="177" t="s">
        <v>40</v>
      </c>
      <c r="R59" s="177" t="s">
        <v>41</v>
      </c>
      <c r="S59" s="177" t="s">
        <v>42</v>
      </c>
      <c r="T59" s="177">
        <v>0.6</v>
      </c>
      <c r="U59" s="177">
        <v>0.6</v>
      </c>
      <c r="V59" s="177" t="s">
        <v>43</v>
      </c>
      <c r="W59" s="177" t="s">
        <v>43</v>
      </c>
      <c r="X59" s="177" t="s">
        <v>44</v>
      </c>
      <c r="Y59" s="177" t="s">
        <v>45</v>
      </c>
      <c r="Z59" s="184"/>
      <c r="AA59" s="26" t="s">
        <v>134</v>
      </c>
      <c r="AB59" s="37" t="s">
        <v>137</v>
      </c>
    </row>
    <row r="60" ht="35" customHeight="1" spans="1:28">
      <c r="A60" s="159"/>
      <c r="B60" s="157">
        <v>55</v>
      </c>
      <c r="C60" s="26">
        <v>37</v>
      </c>
      <c r="D60" s="26" t="s">
        <v>57</v>
      </c>
      <c r="E60" s="26">
        <v>1</v>
      </c>
      <c r="F60" s="158">
        <v>2025</v>
      </c>
      <c r="G60" s="103">
        <v>53</v>
      </c>
      <c r="H60" s="118" t="s">
        <v>48</v>
      </c>
      <c r="I60" s="98" t="s">
        <v>35</v>
      </c>
      <c r="J60" s="176" t="s">
        <v>36</v>
      </c>
      <c r="K60" s="177" t="s">
        <v>37</v>
      </c>
      <c r="L60" s="39">
        <v>167</v>
      </c>
      <c r="M60" s="39">
        <v>167</v>
      </c>
      <c r="N60" s="26" t="s">
        <v>38</v>
      </c>
      <c r="O60" s="26" t="s">
        <v>49</v>
      </c>
      <c r="P60" s="180">
        <v>91</v>
      </c>
      <c r="Q60" s="177" t="s">
        <v>40</v>
      </c>
      <c r="R60" s="177" t="s">
        <v>41</v>
      </c>
      <c r="S60" s="177" t="s">
        <v>42</v>
      </c>
      <c r="T60" s="179">
        <v>0.5</v>
      </c>
      <c r="U60" s="179">
        <v>0.5</v>
      </c>
      <c r="V60" s="177" t="s">
        <v>43</v>
      </c>
      <c r="W60" s="177" t="s">
        <v>43</v>
      </c>
      <c r="X60" s="177" t="s">
        <v>44</v>
      </c>
      <c r="Y60" s="177" t="s">
        <v>45</v>
      </c>
      <c r="Z60" s="184"/>
      <c r="AA60" s="26" t="s">
        <v>138</v>
      </c>
      <c r="AB60" s="26" t="s">
        <v>139</v>
      </c>
    </row>
    <row r="61" ht="35" customHeight="1" spans="1:28">
      <c r="A61" s="159"/>
      <c r="B61" s="157">
        <v>56</v>
      </c>
      <c r="C61" s="26">
        <v>64</v>
      </c>
      <c r="D61" s="26" t="s">
        <v>103</v>
      </c>
      <c r="E61" s="27" t="s">
        <v>140</v>
      </c>
      <c r="F61" s="160">
        <v>2025</v>
      </c>
      <c r="G61" s="103">
        <v>47</v>
      </c>
      <c r="H61" s="168" t="s">
        <v>34</v>
      </c>
      <c r="I61" s="98" t="s">
        <v>35</v>
      </c>
      <c r="J61" s="176" t="s">
        <v>36</v>
      </c>
      <c r="K61" s="177" t="s">
        <v>37</v>
      </c>
      <c r="L61" s="39">
        <v>167</v>
      </c>
      <c r="M61" s="39">
        <v>167</v>
      </c>
      <c r="N61" s="26" t="s">
        <v>38</v>
      </c>
      <c r="O61" s="26" t="s">
        <v>39</v>
      </c>
      <c r="P61" s="180">
        <v>91</v>
      </c>
      <c r="Q61" s="177" t="s">
        <v>40</v>
      </c>
      <c r="R61" s="177" t="s">
        <v>41</v>
      </c>
      <c r="S61" s="177" t="s">
        <v>42</v>
      </c>
      <c r="T61" s="182">
        <v>0.6</v>
      </c>
      <c r="U61" s="182">
        <v>0.5</v>
      </c>
      <c r="V61" s="177" t="s">
        <v>43</v>
      </c>
      <c r="W61" s="177" t="s">
        <v>43</v>
      </c>
      <c r="X61" s="177" t="s">
        <v>44</v>
      </c>
      <c r="Y61" s="177" t="s">
        <v>45</v>
      </c>
      <c r="Z61" s="184"/>
      <c r="AA61" s="26" t="s">
        <v>138</v>
      </c>
      <c r="AB61" s="26" t="s">
        <v>141</v>
      </c>
    </row>
    <row r="62" ht="35" customHeight="1" spans="1:28">
      <c r="A62" s="170"/>
      <c r="B62" s="157">
        <v>57</v>
      </c>
      <c r="C62" s="26">
        <v>27</v>
      </c>
      <c r="D62" s="27" t="s">
        <v>142</v>
      </c>
      <c r="E62" s="27" t="s">
        <v>110</v>
      </c>
      <c r="F62" s="158">
        <v>2025</v>
      </c>
      <c r="G62" s="103">
        <v>230</v>
      </c>
      <c r="H62" s="118" t="s">
        <v>34</v>
      </c>
      <c r="I62" s="98" t="s">
        <v>35</v>
      </c>
      <c r="J62" s="176" t="s">
        <v>36</v>
      </c>
      <c r="K62" s="177" t="s">
        <v>37</v>
      </c>
      <c r="L62" s="39">
        <v>167</v>
      </c>
      <c r="M62" s="39">
        <v>167</v>
      </c>
      <c r="N62" s="26" t="s">
        <v>38</v>
      </c>
      <c r="O62" s="26" t="s">
        <v>39</v>
      </c>
      <c r="P62" s="180">
        <v>93</v>
      </c>
      <c r="Q62" s="177" t="s">
        <v>40</v>
      </c>
      <c r="R62" s="177" t="s">
        <v>41</v>
      </c>
      <c r="S62" s="177" t="s">
        <v>42</v>
      </c>
      <c r="T62" s="182">
        <v>0.7</v>
      </c>
      <c r="U62" s="182">
        <v>0.6</v>
      </c>
      <c r="V62" s="177" t="s">
        <v>43</v>
      </c>
      <c r="W62" s="177" t="s">
        <v>43</v>
      </c>
      <c r="X62" s="177" t="s">
        <v>44</v>
      </c>
      <c r="Y62" s="177" t="s">
        <v>45</v>
      </c>
      <c r="Z62" s="184"/>
      <c r="AA62" s="26" t="s">
        <v>134</v>
      </c>
      <c r="AB62" s="26" t="s">
        <v>135</v>
      </c>
    </row>
    <row r="63" ht="61.5" customHeight="1" spans="1:28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</row>
    <row r="64" ht="12.75" customHeight="1" spans="1:28">
      <c r="A64" s="172"/>
      <c r="B64" s="173"/>
      <c r="C64" s="173"/>
      <c r="D64" s="173"/>
      <c r="E64" s="173"/>
      <c r="F64" s="173"/>
      <c r="G64" s="174" t="s">
        <v>3</v>
      </c>
      <c r="H64" s="174"/>
      <c r="I64" s="174"/>
      <c r="J64" s="174"/>
      <c r="K64" s="174"/>
      <c r="L64" s="172"/>
      <c r="M64" s="172"/>
      <c r="N64" s="172"/>
      <c r="O64" s="172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 t="s">
        <v>3</v>
      </c>
    </row>
  </sheetData>
  <autoFilter ref="A4:AB64">
    <extLst/>
  </autoFilter>
  <mergeCells count="13">
    <mergeCell ref="A1:B1"/>
    <mergeCell ref="A3:F3"/>
    <mergeCell ref="R3:AB3"/>
    <mergeCell ref="C4:E4"/>
    <mergeCell ref="Q4:S4"/>
    <mergeCell ref="AA4:AB4"/>
    <mergeCell ref="C5:E5"/>
    <mergeCell ref="A63:AB63"/>
    <mergeCell ref="A64:F64"/>
    <mergeCell ref="L64:O64"/>
    <mergeCell ref="A6:A62"/>
    <mergeCell ref="C1:C2"/>
    <mergeCell ref="D1:AB2"/>
  </mergeCells>
  <conditionalFormatting sqref="G26">
    <cfRule type="cellIs" dxfId="0" priority="1" stopIfTrue="1" operator="equal">
      <formula>0</formula>
    </cfRule>
  </conditionalFormatting>
  <conditionalFormatting sqref="C28:D28">
    <cfRule type="cellIs" dxfId="0" priority="4" stopIfTrue="1" operator="equal">
      <formula>0</formula>
    </cfRule>
  </conditionalFormatting>
  <conditionalFormatting sqref="E28">
    <cfRule type="cellIs" dxfId="0" priority="5" stopIfTrue="1" operator="equal">
      <formula>0</formula>
    </cfRule>
  </conditionalFormatting>
  <conditionalFormatting sqref="C25:D27 C29:D31">
    <cfRule type="cellIs" dxfId="0" priority="7" stopIfTrue="1" operator="equal">
      <formula>0</formula>
    </cfRule>
  </conditionalFormatting>
  <conditionalFormatting sqref="E25:E27 E29:E31">
    <cfRule type="cellIs" dxfId="0" priority="8" stopIfTrue="1" operator="equal">
      <formula>0</formula>
    </cfRule>
  </conditionalFormatting>
  <conditionalFormatting sqref="G25 G27:G31">
    <cfRule type="cellIs" dxfId="0" priority="2" stopIfTrue="1" operator="equal">
      <formula>0</formula>
    </cfRule>
  </conditionalFormatting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10"/>
  <sheetViews>
    <sheetView tabSelected="1" workbookViewId="0">
      <pane ySplit="4" topLeftCell="A5" activePane="bottomLeft" state="frozen"/>
      <selection/>
      <selection pane="bottomLeft" activeCell="G6" sqref="G6"/>
    </sheetView>
  </sheetViews>
  <sheetFormatPr defaultColWidth="10.2833333333333" defaultRowHeight="14.25"/>
  <cols>
    <col min="1" max="1" width="4.85" customWidth="1"/>
    <col min="2" max="2" width="4.75" style="1" customWidth="1"/>
    <col min="3" max="3" width="5.625" customWidth="1"/>
    <col min="4" max="4" width="8.5" customWidth="1"/>
    <col min="5" max="5" width="8" customWidth="1"/>
    <col min="6" max="6" width="4.875" customWidth="1"/>
    <col min="7" max="7" width="5.625" customWidth="1"/>
    <col min="8" max="8" width="4.5" customWidth="1"/>
    <col min="9" max="9" width="7.625" customWidth="1"/>
    <col min="10" max="10" width="8.125" customWidth="1"/>
    <col min="11" max="11" width="6.375" customWidth="1"/>
    <col min="12" max="12" width="5.53333333333333" customWidth="1"/>
    <col min="13" max="13" width="5.75" customWidth="1"/>
    <col min="14" max="14" width="5.25" customWidth="1"/>
    <col min="15" max="15" width="6.5" customWidth="1"/>
    <col min="16" max="16" width="7.375" customWidth="1"/>
    <col min="17" max="17" width="9.625" customWidth="1"/>
    <col min="18" max="18" width="11.25" customWidth="1"/>
    <col min="19" max="19" width="9.25" customWidth="1"/>
    <col min="20" max="20" width="8.125" customWidth="1"/>
    <col min="21" max="21" width="6.55" customWidth="1"/>
    <col min="22" max="22" width="4.175" customWidth="1"/>
    <col min="23" max="23" width="5.05" customWidth="1"/>
    <col min="24" max="25" width="5.25" customWidth="1"/>
    <col min="26" max="26" width="4.25" customWidth="1"/>
    <col min="27" max="27" width="4.125" customWidth="1"/>
    <col min="28" max="28" width="3.625" customWidth="1"/>
    <col min="29" max="29" width="4.25" customWidth="1"/>
    <col min="30" max="30" width="4" customWidth="1"/>
    <col min="31" max="31" width="5.75833333333333" customWidth="1"/>
    <col min="32" max="32" width="5.75" customWidth="1"/>
  </cols>
  <sheetData>
    <row r="1" ht="22.5" customHeight="1" spans="1:32">
      <c r="A1" s="2" t="s">
        <v>143</v>
      </c>
      <c r="B1" s="2"/>
      <c r="C1" s="3" t="s">
        <v>144</v>
      </c>
      <c r="D1" s="3"/>
      <c r="E1" s="3"/>
      <c r="F1" s="3"/>
      <c r="G1" s="3"/>
      <c r="H1" s="3"/>
      <c r="I1" s="4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5"/>
    </row>
    <row r="2" ht="16.5" customHeight="1" spans="1:32">
      <c r="A2" s="4" t="s">
        <v>145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86" t="s">
        <v>146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96"/>
    </row>
    <row r="3" ht="15" customHeight="1" spans="1:32">
      <c r="A3" s="6" t="s">
        <v>147</v>
      </c>
      <c r="B3" s="6" t="s">
        <v>6</v>
      </c>
      <c r="C3" s="7" t="s">
        <v>7</v>
      </c>
      <c r="D3" s="8"/>
      <c r="E3" s="9"/>
      <c r="F3" s="10" t="s">
        <v>148</v>
      </c>
      <c r="G3" s="11" t="s">
        <v>149</v>
      </c>
      <c r="H3" s="10" t="s">
        <v>150</v>
      </c>
      <c r="I3" s="10" t="s">
        <v>11</v>
      </c>
      <c r="J3" s="46" t="s">
        <v>151</v>
      </c>
      <c r="K3" s="47"/>
      <c r="L3" s="47"/>
      <c r="M3" s="48"/>
      <c r="N3" s="49"/>
      <c r="O3" s="49"/>
      <c r="P3" s="50" t="s">
        <v>152</v>
      </c>
      <c r="Q3" s="87"/>
      <c r="R3" s="87"/>
      <c r="S3" s="88"/>
      <c r="T3" s="46" t="s">
        <v>153</v>
      </c>
      <c r="U3" s="47"/>
      <c r="V3" s="47"/>
      <c r="W3" s="47"/>
      <c r="X3" s="47"/>
      <c r="Y3" s="48"/>
      <c r="Z3" s="10" t="s">
        <v>22</v>
      </c>
      <c r="AA3" s="10" t="s">
        <v>23</v>
      </c>
      <c r="AB3" s="10" t="s">
        <v>24</v>
      </c>
      <c r="AC3" s="10" t="s">
        <v>25</v>
      </c>
      <c r="AD3" s="10" t="s">
        <v>26</v>
      </c>
      <c r="AE3" s="7" t="s">
        <v>27</v>
      </c>
      <c r="AF3" s="9"/>
    </row>
    <row r="4" ht="34.25" customHeight="1" spans="1:32">
      <c r="A4" s="12"/>
      <c r="B4" s="12"/>
      <c r="C4" s="13"/>
      <c r="D4" s="14"/>
      <c r="E4" s="15"/>
      <c r="F4" s="12"/>
      <c r="G4" s="16"/>
      <c r="H4" s="12"/>
      <c r="I4" s="12"/>
      <c r="J4" s="22" t="s">
        <v>154</v>
      </c>
      <c r="K4" s="22" t="s">
        <v>155</v>
      </c>
      <c r="L4" s="22" t="s">
        <v>156</v>
      </c>
      <c r="M4" s="22" t="s">
        <v>157</v>
      </c>
      <c r="N4" s="22" t="s">
        <v>158</v>
      </c>
      <c r="O4" s="22" t="s">
        <v>159</v>
      </c>
      <c r="P4" s="51"/>
      <c r="Q4" s="89"/>
      <c r="R4" s="89"/>
      <c r="S4" s="90"/>
      <c r="T4" s="22" t="s">
        <v>154</v>
      </c>
      <c r="U4" s="22" t="s">
        <v>155</v>
      </c>
      <c r="V4" s="22" t="s">
        <v>156</v>
      </c>
      <c r="W4" s="22" t="s">
        <v>157</v>
      </c>
      <c r="X4" s="22" t="s">
        <v>158</v>
      </c>
      <c r="Y4" s="22" t="s">
        <v>159</v>
      </c>
      <c r="Z4" s="12"/>
      <c r="AA4" s="12"/>
      <c r="AB4" s="12"/>
      <c r="AC4" s="12"/>
      <c r="AD4" s="12"/>
      <c r="AE4" s="13"/>
      <c r="AF4" s="15"/>
    </row>
    <row r="5" ht="14.05" customHeight="1" spans="1:32">
      <c r="A5" s="17"/>
      <c r="B5" s="18" t="s">
        <v>160</v>
      </c>
      <c r="C5" s="19" t="s">
        <v>29</v>
      </c>
      <c r="D5" s="20"/>
      <c r="E5" s="21"/>
      <c r="F5" s="22" t="s">
        <v>29</v>
      </c>
      <c r="G5" s="23">
        <v>37613</v>
      </c>
      <c r="H5" s="22" t="s">
        <v>29</v>
      </c>
      <c r="I5" s="22" t="s">
        <v>29</v>
      </c>
      <c r="J5" s="22" t="s">
        <v>29</v>
      </c>
      <c r="K5" s="22" t="s">
        <v>29</v>
      </c>
      <c r="L5" s="22" t="s">
        <v>29</v>
      </c>
      <c r="M5" s="22" t="s">
        <v>29</v>
      </c>
      <c r="N5" s="22" t="s">
        <v>29</v>
      </c>
      <c r="O5" s="22" t="s">
        <v>29</v>
      </c>
      <c r="P5" s="22" t="s">
        <v>29</v>
      </c>
      <c r="Q5" s="22" t="s">
        <v>29</v>
      </c>
      <c r="R5" s="22" t="s">
        <v>29</v>
      </c>
      <c r="S5" s="19" t="s">
        <v>29</v>
      </c>
      <c r="T5" s="22" t="s">
        <v>29</v>
      </c>
      <c r="U5" s="22" t="s">
        <v>29</v>
      </c>
      <c r="V5" s="22" t="s">
        <v>29</v>
      </c>
      <c r="W5" s="22" t="s">
        <v>29</v>
      </c>
      <c r="X5" s="22" t="s">
        <v>29</v>
      </c>
      <c r="Y5" s="22" t="s">
        <v>29</v>
      </c>
      <c r="Z5" s="22" t="s">
        <v>29</v>
      </c>
      <c r="AA5" s="22" t="s">
        <v>29</v>
      </c>
      <c r="AB5" s="22" t="s">
        <v>29</v>
      </c>
      <c r="AC5" s="22" t="s">
        <v>29</v>
      </c>
      <c r="AD5" s="97"/>
      <c r="AE5" s="22" t="s">
        <v>29</v>
      </c>
      <c r="AF5" s="22"/>
    </row>
    <row r="6" ht="31" customHeight="1" spans="1:32">
      <c r="A6" s="24" t="s">
        <v>31</v>
      </c>
      <c r="B6" s="25">
        <v>1</v>
      </c>
      <c r="C6" s="26">
        <v>22</v>
      </c>
      <c r="D6" s="27" t="s">
        <v>161</v>
      </c>
      <c r="E6" s="26" t="s">
        <v>162</v>
      </c>
      <c r="F6" s="28">
        <v>2025</v>
      </c>
      <c r="G6" s="29">
        <v>190</v>
      </c>
      <c r="H6" s="30">
        <v>15</v>
      </c>
      <c r="I6" s="52" t="s">
        <v>163</v>
      </c>
      <c r="J6" s="53" t="s">
        <v>164</v>
      </c>
      <c r="K6" s="54">
        <v>0.8</v>
      </c>
      <c r="L6" s="55">
        <v>198</v>
      </c>
      <c r="M6" s="56">
        <v>10.7</v>
      </c>
      <c r="N6" s="57">
        <v>11.8</v>
      </c>
      <c r="O6" s="58">
        <v>7.5</v>
      </c>
      <c r="P6" s="59" t="s">
        <v>165</v>
      </c>
      <c r="Q6" s="91" t="s">
        <v>166</v>
      </c>
      <c r="R6" s="91" t="s">
        <v>167</v>
      </c>
      <c r="S6" s="59"/>
      <c r="T6" s="53" t="s">
        <v>164</v>
      </c>
      <c r="U6" s="92">
        <v>0.6</v>
      </c>
      <c r="V6" s="26">
        <v>140</v>
      </c>
      <c r="W6" s="56">
        <v>11.1</v>
      </c>
      <c r="X6" s="57">
        <v>12.3</v>
      </c>
      <c r="Y6" s="58">
        <f>V6*0.07</f>
        <v>9.8</v>
      </c>
      <c r="Z6" s="91" t="s">
        <v>43</v>
      </c>
      <c r="AA6" s="91" t="s">
        <v>43</v>
      </c>
      <c r="AB6" s="91" t="s">
        <v>44</v>
      </c>
      <c r="AC6" s="91" t="s">
        <v>45</v>
      </c>
      <c r="AD6" s="97"/>
      <c r="AE6" s="26" t="s">
        <v>79</v>
      </c>
      <c r="AF6" s="26" t="s">
        <v>168</v>
      </c>
    </row>
    <row r="7" ht="36" customHeight="1" spans="1:32">
      <c r="A7" s="31"/>
      <c r="B7" s="25">
        <v>2</v>
      </c>
      <c r="C7" s="32" t="s">
        <v>169</v>
      </c>
      <c r="D7" s="32" t="s">
        <v>170</v>
      </c>
      <c r="E7" s="32" t="s">
        <v>108</v>
      </c>
      <c r="F7" s="28">
        <v>2025</v>
      </c>
      <c r="G7" s="29">
        <v>129</v>
      </c>
      <c r="H7" s="33">
        <v>15</v>
      </c>
      <c r="I7" s="52" t="s">
        <v>163</v>
      </c>
      <c r="J7" s="53" t="s">
        <v>171</v>
      </c>
      <c r="K7" s="54">
        <v>0.8</v>
      </c>
      <c r="L7" s="55">
        <v>174</v>
      </c>
      <c r="M7" s="56">
        <v>11</v>
      </c>
      <c r="N7" s="57">
        <v>12.4</v>
      </c>
      <c r="O7" s="58">
        <v>9.4</v>
      </c>
      <c r="P7" s="59" t="s">
        <v>165</v>
      </c>
      <c r="Q7" s="91" t="s">
        <v>166</v>
      </c>
      <c r="R7" s="91" t="s">
        <v>167</v>
      </c>
      <c r="S7" s="59"/>
      <c r="T7" s="53" t="s">
        <v>171</v>
      </c>
      <c r="U7" s="93">
        <v>0.6</v>
      </c>
      <c r="V7" s="26">
        <v>140</v>
      </c>
      <c r="W7" s="56">
        <v>11.2</v>
      </c>
      <c r="X7" s="57">
        <v>12.5</v>
      </c>
      <c r="Y7" s="58">
        <f>V7*0.07</f>
        <v>9.8</v>
      </c>
      <c r="Z7" s="91" t="s">
        <v>43</v>
      </c>
      <c r="AA7" s="91" t="s">
        <v>43</v>
      </c>
      <c r="AB7" s="91" t="s">
        <v>44</v>
      </c>
      <c r="AC7" s="91" t="s">
        <v>45</v>
      </c>
      <c r="AD7" s="97"/>
      <c r="AE7" s="26" t="s">
        <v>79</v>
      </c>
      <c r="AF7" s="32" t="s">
        <v>172</v>
      </c>
    </row>
    <row r="8" ht="31" customHeight="1" spans="1:32">
      <c r="A8" s="31"/>
      <c r="B8" s="25">
        <v>3</v>
      </c>
      <c r="C8" s="32" t="s">
        <v>98</v>
      </c>
      <c r="D8" s="32" t="s">
        <v>173</v>
      </c>
      <c r="E8" s="32" t="s">
        <v>174</v>
      </c>
      <c r="F8" s="28">
        <v>2025</v>
      </c>
      <c r="G8" s="29">
        <v>86</v>
      </c>
      <c r="H8" s="33">
        <v>18</v>
      </c>
      <c r="I8" s="52" t="s">
        <v>163</v>
      </c>
      <c r="J8" s="53" t="s">
        <v>171</v>
      </c>
      <c r="K8" s="54">
        <v>0.9</v>
      </c>
      <c r="L8" s="55">
        <v>180</v>
      </c>
      <c r="M8" s="56">
        <v>11.5</v>
      </c>
      <c r="N8" s="57">
        <v>13.7</v>
      </c>
      <c r="O8" s="58">
        <f>L8*0.07</f>
        <v>12.6</v>
      </c>
      <c r="P8" s="59" t="s">
        <v>165</v>
      </c>
      <c r="Q8" s="91" t="s">
        <v>166</v>
      </c>
      <c r="R8" s="91" t="s">
        <v>167</v>
      </c>
      <c r="S8" s="59"/>
      <c r="T8" s="53" t="s">
        <v>171</v>
      </c>
      <c r="U8" s="92">
        <v>0.6</v>
      </c>
      <c r="V8" s="26">
        <v>120</v>
      </c>
      <c r="W8" s="56">
        <v>11.9</v>
      </c>
      <c r="X8" s="57">
        <v>13.8</v>
      </c>
      <c r="Y8" s="58">
        <f>V8*0.07</f>
        <v>8.4</v>
      </c>
      <c r="Z8" s="91" t="s">
        <v>43</v>
      </c>
      <c r="AA8" s="91" t="s">
        <v>43</v>
      </c>
      <c r="AB8" s="91" t="s">
        <v>44</v>
      </c>
      <c r="AC8" s="91" t="s">
        <v>45</v>
      </c>
      <c r="AD8" s="97"/>
      <c r="AE8" s="26" t="s">
        <v>79</v>
      </c>
      <c r="AF8" s="32" t="s">
        <v>85</v>
      </c>
    </row>
    <row r="9" ht="31" customHeight="1" spans="1:32">
      <c r="A9" s="31"/>
      <c r="B9" s="25">
        <v>4</v>
      </c>
      <c r="C9" s="26">
        <v>18</v>
      </c>
      <c r="D9" s="26">
        <v>5</v>
      </c>
      <c r="E9" s="26" t="s">
        <v>175</v>
      </c>
      <c r="F9" s="28">
        <v>2025</v>
      </c>
      <c r="G9" s="34">
        <v>186</v>
      </c>
      <c r="H9" s="30">
        <v>17</v>
      </c>
      <c r="I9" s="52" t="s">
        <v>163</v>
      </c>
      <c r="J9" s="53" t="s">
        <v>171</v>
      </c>
      <c r="K9" s="54">
        <v>0.8</v>
      </c>
      <c r="L9" s="55">
        <v>180</v>
      </c>
      <c r="M9" s="56">
        <v>11</v>
      </c>
      <c r="N9" s="57">
        <v>13.2</v>
      </c>
      <c r="O9" s="58">
        <f>L9*0.063</f>
        <v>11.34</v>
      </c>
      <c r="P9" s="59" t="s">
        <v>165</v>
      </c>
      <c r="Q9" s="91" t="s">
        <v>166</v>
      </c>
      <c r="R9" s="91" t="s">
        <v>167</v>
      </c>
      <c r="S9" s="59"/>
      <c r="T9" s="53" t="s">
        <v>171</v>
      </c>
      <c r="U9" s="92">
        <v>0.6</v>
      </c>
      <c r="V9" s="26">
        <v>120</v>
      </c>
      <c r="W9" s="56">
        <v>11.4</v>
      </c>
      <c r="X9" s="57">
        <v>13.6</v>
      </c>
      <c r="Y9" s="58">
        <f>V9*0.063</f>
        <v>7.56</v>
      </c>
      <c r="Z9" s="91" t="s">
        <v>43</v>
      </c>
      <c r="AA9" s="91" t="s">
        <v>43</v>
      </c>
      <c r="AB9" s="91" t="s">
        <v>44</v>
      </c>
      <c r="AC9" s="91" t="s">
        <v>45</v>
      </c>
      <c r="AD9" s="97"/>
      <c r="AE9" s="26" t="s">
        <v>79</v>
      </c>
      <c r="AF9" s="26" t="s">
        <v>176</v>
      </c>
    </row>
    <row r="10" ht="31" customHeight="1" spans="1:32">
      <c r="A10" s="31"/>
      <c r="B10" s="25">
        <v>5</v>
      </c>
      <c r="C10" s="32" t="s">
        <v>177</v>
      </c>
      <c r="D10" s="32">
        <v>14</v>
      </c>
      <c r="E10" s="32" t="s">
        <v>178</v>
      </c>
      <c r="F10" s="28">
        <v>2025</v>
      </c>
      <c r="G10" s="34">
        <v>93</v>
      </c>
      <c r="H10" s="30">
        <v>20</v>
      </c>
      <c r="I10" s="52" t="s">
        <v>163</v>
      </c>
      <c r="J10" s="60" t="s">
        <v>179</v>
      </c>
      <c r="K10" s="54">
        <v>0.9</v>
      </c>
      <c r="L10" s="55">
        <v>168</v>
      </c>
      <c r="M10" s="56">
        <v>12</v>
      </c>
      <c r="N10" s="61">
        <v>14</v>
      </c>
      <c r="O10" s="58">
        <f>L10*0.073</f>
        <v>12.264</v>
      </c>
      <c r="P10" s="59" t="s">
        <v>165</v>
      </c>
      <c r="Q10" s="91" t="s">
        <v>166</v>
      </c>
      <c r="R10" s="91" t="s">
        <v>167</v>
      </c>
      <c r="S10" s="59"/>
      <c r="T10" s="60" t="s">
        <v>179</v>
      </c>
      <c r="U10" s="92">
        <v>0.6</v>
      </c>
      <c r="V10" s="26">
        <v>120</v>
      </c>
      <c r="W10" s="56">
        <v>12.3</v>
      </c>
      <c r="X10" s="61">
        <v>14.5</v>
      </c>
      <c r="Y10" s="58">
        <f>V10*0.073</f>
        <v>8.76</v>
      </c>
      <c r="Z10" s="91" t="s">
        <v>43</v>
      </c>
      <c r="AA10" s="91" t="s">
        <v>43</v>
      </c>
      <c r="AB10" s="91" t="s">
        <v>44</v>
      </c>
      <c r="AC10" s="91" t="s">
        <v>45</v>
      </c>
      <c r="AD10" s="97"/>
      <c r="AE10" s="26" t="s">
        <v>79</v>
      </c>
      <c r="AF10" s="39" t="s">
        <v>84</v>
      </c>
    </row>
    <row r="11" ht="31" customHeight="1" spans="1:32">
      <c r="A11" s="31"/>
      <c r="B11" s="25">
        <v>6</v>
      </c>
      <c r="C11" s="32" t="s">
        <v>177</v>
      </c>
      <c r="D11" s="27" t="s">
        <v>180</v>
      </c>
      <c r="E11" s="27" t="s">
        <v>181</v>
      </c>
      <c r="F11" s="28">
        <v>2025</v>
      </c>
      <c r="G11" s="34">
        <v>342</v>
      </c>
      <c r="H11" s="30">
        <v>11</v>
      </c>
      <c r="I11" s="52" t="s">
        <v>163</v>
      </c>
      <c r="J11" s="53" t="s">
        <v>182</v>
      </c>
      <c r="K11" s="54">
        <v>0.7</v>
      </c>
      <c r="L11" s="55">
        <v>200</v>
      </c>
      <c r="M11" s="58">
        <v>7.8</v>
      </c>
      <c r="N11" s="57">
        <v>8.5</v>
      </c>
      <c r="O11" s="58">
        <f>L11*0.022</f>
        <v>4.4</v>
      </c>
      <c r="P11" s="59" t="s">
        <v>165</v>
      </c>
      <c r="Q11" s="91" t="s">
        <v>166</v>
      </c>
      <c r="R11" s="91" t="s">
        <v>167</v>
      </c>
      <c r="S11" s="59"/>
      <c r="T11" s="53" t="s">
        <v>183</v>
      </c>
      <c r="U11" s="186" t="s">
        <v>184</v>
      </c>
      <c r="V11" s="26">
        <v>140</v>
      </c>
      <c r="W11" s="58">
        <v>8.2</v>
      </c>
      <c r="X11" s="57">
        <v>8.8</v>
      </c>
      <c r="Y11" s="58">
        <f>V11*0.022</f>
        <v>3.08</v>
      </c>
      <c r="Z11" s="91" t="s">
        <v>43</v>
      </c>
      <c r="AA11" s="91" t="s">
        <v>43</v>
      </c>
      <c r="AB11" s="91" t="s">
        <v>44</v>
      </c>
      <c r="AC11" s="91" t="s">
        <v>45</v>
      </c>
      <c r="AD11" s="97"/>
      <c r="AE11" s="26" t="s">
        <v>79</v>
      </c>
      <c r="AF11" s="39" t="s">
        <v>84</v>
      </c>
    </row>
    <row r="12" ht="31" customHeight="1" spans="1:32">
      <c r="A12" s="31"/>
      <c r="B12" s="25">
        <v>7</v>
      </c>
      <c r="C12" s="35">
        <v>25</v>
      </c>
      <c r="D12" s="35" t="s">
        <v>98</v>
      </c>
      <c r="E12" s="35">
        <v>1</v>
      </c>
      <c r="F12" s="28">
        <v>2025</v>
      </c>
      <c r="G12" s="34">
        <v>50</v>
      </c>
      <c r="H12" s="35">
        <v>16</v>
      </c>
      <c r="I12" s="52" t="s">
        <v>163</v>
      </c>
      <c r="J12" s="35" t="s">
        <v>171</v>
      </c>
      <c r="K12" s="62">
        <v>0.8</v>
      </c>
      <c r="L12" s="63">
        <v>199</v>
      </c>
      <c r="M12" s="62">
        <v>10.7</v>
      </c>
      <c r="N12" s="62">
        <v>12.7</v>
      </c>
      <c r="O12" s="58">
        <f>L12*0.058</f>
        <v>11.542</v>
      </c>
      <c r="P12" s="59" t="s">
        <v>165</v>
      </c>
      <c r="Q12" s="91" t="s">
        <v>166</v>
      </c>
      <c r="R12" s="91" t="s">
        <v>167</v>
      </c>
      <c r="S12" s="59"/>
      <c r="T12" s="35" t="s">
        <v>171</v>
      </c>
      <c r="U12" s="92">
        <v>0.6</v>
      </c>
      <c r="V12" s="26">
        <v>120</v>
      </c>
      <c r="W12" s="62">
        <v>10.9</v>
      </c>
      <c r="X12" s="62">
        <v>13.1</v>
      </c>
      <c r="Y12" s="58">
        <f>V12*0.058</f>
        <v>6.96</v>
      </c>
      <c r="Z12" s="91" t="s">
        <v>43</v>
      </c>
      <c r="AA12" s="91" t="s">
        <v>43</v>
      </c>
      <c r="AB12" s="91" t="s">
        <v>44</v>
      </c>
      <c r="AC12" s="91" t="s">
        <v>45</v>
      </c>
      <c r="AD12" s="97"/>
      <c r="AE12" s="26" t="s">
        <v>79</v>
      </c>
      <c r="AF12" s="39" t="s">
        <v>84</v>
      </c>
    </row>
    <row r="13" ht="51" customHeight="1" spans="1:32">
      <c r="A13" s="31"/>
      <c r="B13" s="25">
        <v>8</v>
      </c>
      <c r="C13" s="35" t="s">
        <v>185</v>
      </c>
      <c r="D13" s="35" t="s">
        <v>186</v>
      </c>
      <c r="E13" s="36" t="s">
        <v>187</v>
      </c>
      <c r="F13" s="28">
        <v>2025</v>
      </c>
      <c r="G13" s="34">
        <v>182</v>
      </c>
      <c r="H13" s="35">
        <v>11</v>
      </c>
      <c r="I13" s="52" t="s">
        <v>163</v>
      </c>
      <c r="J13" s="35" t="s">
        <v>171</v>
      </c>
      <c r="K13" s="62">
        <v>0.7</v>
      </c>
      <c r="L13" s="63">
        <v>210</v>
      </c>
      <c r="M13" s="62">
        <v>7</v>
      </c>
      <c r="N13" s="62">
        <v>8.3</v>
      </c>
      <c r="O13" s="58">
        <f>L13*0.02</f>
        <v>4.2</v>
      </c>
      <c r="P13" s="59" t="s">
        <v>165</v>
      </c>
      <c r="Q13" s="91" t="s">
        <v>166</v>
      </c>
      <c r="R13" s="91" t="s">
        <v>167</v>
      </c>
      <c r="S13" s="59"/>
      <c r="T13" s="35" t="s">
        <v>171</v>
      </c>
      <c r="U13" s="92">
        <v>0.6</v>
      </c>
      <c r="V13" s="26">
        <v>140</v>
      </c>
      <c r="W13" s="62">
        <v>7.6</v>
      </c>
      <c r="X13" s="62">
        <v>8.7</v>
      </c>
      <c r="Y13" s="58">
        <f>V13*0.02</f>
        <v>2.8</v>
      </c>
      <c r="Z13" s="91" t="s">
        <v>43</v>
      </c>
      <c r="AA13" s="91" t="s">
        <v>43</v>
      </c>
      <c r="AB13" s="91" t="s">
        <v>44</v>
      </c>
      <c r="AC13" s="91" t="s">
        <v>45</v>
      </c>
      <c r="AD13" s="97"/>
      <c r="AE13" s="26" t="s">
        <v>79</v>
      </c>
      <c r="AF13" s="39" t="s">
        <v>84</v>
      </c>
    </row>
    <row r="14" ht="31" customHeight="1" spans="1:32">
      <c r="A14" s="31"/>
      <c r="B14" s="25">
        <v>9</v>
      </c>
      <c r="C14" s="35">
        <v>26</v>
      </c>
      <c r="D14" s="35">
        <v>7</v>
      </c>
      <c r="E14" s="35">
        <v>21</v>
      </c>
      <c r="F14" s="28">
        <v>2025</v>
      </c>
      <c r="G14" s="34">
        <v>7</v>
      </c>
      <c r="H14" s="35">
        <v>16</v>
      </c>
      <c r="I14" s="52" t="s">
        <v>163</v>
      </c>
      <c r="J14" s="35" t="s">
        <v>188</v>
      </c>
      <c r="K14" s="62">
        <v>0.8</v>
      </c>
      <c r="L14" s="63">
        <v>196</v>
      </c>
      <c r="M14" s="62">
        <v>10.7</v>
      </c>
      <c r="N14" s="62">
        <v>12.5</v>
      </c>
      <c r="O14" s="58">
        <f>L14*0.056</f>
        <v>10.976</v>
      </c>
      <c r="P14" s="59" t="s">
        <v>165</v>
      </c>
      <c r="Q14" s="91" t="s">
        <v>166</v>
      </c>
      <c r="R14" s="91" t="s">
        <v>167</v>
      </c>
      <c r="S14" s="59"/>
      <c r="T14" s="35" t="s">
        <v>189</v>
      </c>
      <c r="U14" s="92">
        <v>0.6</v>
      </c>
      <c r="V14" s="26">
        <v>120</v>
      </c>
      <c r="W14" s="62">
        <v>11.2</v>
      </c>
      <c r="X14" s="62">
        <v>12.9</v>
      </c>
      <c r="Y14" s="58">
        <f>V14*0.056</f>
        <v>6.72</v>
      </c>
      <c r="Z14" s="91" t="s">
        <v>43</v>
      </c>
      <c r="AA14" s="91" t="s">
        <v>43</v>
      </c>
      <c r="AB14" s="91" t="s">
        <v>44</v>
      </c>
      <c r="AC14" s="91" t="s">
        <v>45</v>
      </c>
      <c r="AD14" s="97"/>
      <c r="AE14" s="26" t="s">
        <v>79</v>
      </c>
      <c r="AF14" s="39" t="s">
        <v>84</v>
      </c>
    </row>
    <row r="15" ht="31" customHeight="1" spans="1:32">
      <c r="A15" s="31"/>
      <c r="B15" s="25">
        <v>10</v>
      </c>
      <c r="C15" s="35">
        <v>26</v>
      </c>
      <c r="D15" s="35">
        <v>8</v>
      </c>
      <c r="E15" s="35">
        <v>6</v>
      </c>
      <c r="F15" s="28">
        <v>2025</v>
      </c>
      <c r="G15" s="34">
        <v>23</v>
      </c>
      <c r="H15" s="35">
        <v>10</v>
      </c>
      <c r="I15" s="52" t="s">
        <v>163</v>
      </c>
      <c r="J15" s="35" t="s">
        <v>171</v>
      </c>
      <c r="K15" s="62">
        <v>0.7</v>
      </c>
      <c r="L15" s="63">
        <v>202</v>
      </c>
      <c r="M15" s="64">
        <v>7.3</v>
      </c>
      <c r="N15" s="64">
        <v>7.5</v>
      </c>
      <c r="O15" s="62">
        <v>3</v>
      </c>
      <c r="P15" s="59" t="s">
        <v>190</v>
      </c>
      <c r="Q15" s="91" t="s">
        <v>166</v>
      </c>
      <c r="R15" s="91" t="s">
        <v>167</v>
      </c>
      <c r="S15" s="59"/>
      <c r="T15" s="35" t="s">
        <v>171</v>
      </c>
      <c r="U15" s="92">
        <v>0.6</v>
      </c>
      <c r="V15" s="26">
        <v>160</v>
      </c>
      <c r="W15" s="62">
        <v>7.6</v>
      </c>
      <c r="X15" s="62">
        <v>7.7</v>
      </c>
      <c r="Y15" s="62">
        <v>3</v>
      </c>
      <c r="Z15" s="91" t="s">
        <v>43</v>
      </c>
      <c r="AA15" s="91" t="s">
        <v>43</v>
      </c>
      <c r="AB15" s="91" t="s">
        <v>44</v>
      </c>
      <c r="AC15" s="91" t="s">
        <v>45</v>
      </c>
      <c r="AD15" s="97"/>
      <c r="AE15" s="26" t="s">
        <v>79</v>
      </c>
      <c r="AF15" s="39" t="s">
        <v>84</v>
      </c>
    </row>
    <row r="16" ht="31" customHeight="1" spans="1:32">
      <c r="A16" s="31"/>
      <c r="B16" s="25">
        <v>11</v>
      </c>
      <c r="C16" s="35">
        <v>26</v>
      </c>
      <c r="D16" s="35" t="s">
        <v>64</v>
      </c>
      <c r="E16" s="35">
        <v>4</v>
      </c>
      <c r="F16" s="28">
        <v>2025</v>
      </c>
      <c r="G16" s="34">
        <v>33</v>
      </c>
      <c r="H16" s="35">
        <v>12</v>
      </c>
      <c r="I16" s="52" t="s">
        <v>163</v>
      </c>
      <c r="J16" s="35" t="s">
        <v>171</v>
      </c>
      <c r="K16" s="62">
        <v>0.7</v>
      </c>
      <c r="L16" s="63">
        <v>200</v>
      </c>
      <c r="M16" s="62">
        <v>7.5</v>
      </c>
      <c r="N16" s="62">
        <v>8.7</v>
      </c>
      <c r="O16" s="62">
        <f>L16*0.023</f>
        <v>4.6</v>
      </c>
      <c r="P16" s="59" t="s">
        <v>165</v>
      </c>
      <c r="Q16" s="91" t="s">
        <v>166</v>
      </c>
      <c r="R16" s="91" t="s">
        <v>167</v>
      </c>
      <c r="S16" s="59"/>
      <c r="T16" s="35" t="s">
        <v>171</v>
      </c>
      <c r="U16" s="92">
        <v>0.6</v>
      </c>
      <c r="V16" s="26">
        <v>140</v>
      </c>
      <c r="W16" s="62">
        <v>8</v>
      </c>
      <c r="X16" s="62">
        <v>9.2</v>
      </c>
      <c r="Y16" s="62">
        <f>V16*0.023</f>
        <v>3.22</v>
      </c>
      <c r="Z16" s="91" t="s">
        <v>43</v>
      </c>
      <c r="AA16" s="91" t="s">
        <v>43</v>
      </c>
      <c r="AB16" s="91" t="s">
        <v>44</v>
      </c>
      <c r="AC16" s="91" t="s">
        <v>45</v>
      </c>
      <c r="AD16" s="97"/>
      <c r="AE16" s="26" t="s">
        <v>79</v>
      </c>
      <c r="AF16" s="39" t="s">
        <v>84</v>
      </c>
    </row>
    <row r="17" ht="31" customHeight="1" spans="1:32">
      <c r="A17" s="31"/>
      <c r="B17" s="25">
        <v>12</v>
      </c>
      <c r="C17" s="35">
        <v>26</v>
      </c>
      <c r="D17" s="35" t="s">
        <v>64</v>
      </c>
      <c r="E17" s="35">
        <v>5</v>
      </c>
      <c r="F17" s="28">
        <v>2025</v>
      </c>
      <c r="G17" s="34">
        <v>43</v>
      </c>
      <c r="H17" s="35">
        <v>11</v>
      </c>
      <c r="I17" s="52" t="s">
        <v>163</v>
      </c>
      <c r="J17" s="35" t="s">
        <v>171</v>
      </c>
      <c r="K17" s="62">
        <v>0.7</v>
      </c>
      <c r="L17" s="63">
        <v>195</v>
      </c>
      <c r="M17" s="62">
        <v>7</v>
      </c>
      <c r="N17" s="62">
        <v>8.2</v>
      </c>
      <c r="O17" s="62">
        <f>L17*0.02</f>
        <v>3.9</v>
      </c>
      <c r="P17" s="59" t="s">
        <v>165</v>
      </c>
      <c r="Q17" s="91" t="s">
        <v>166</v>
      </c>
      <c r="R17" s="91" t="s">
        <v>167</v>
      </c>
      <c r="S17" s="59"/>
      <c r="T17" s="35" t="s">
        <v>171</v>
      </c>
      <c r="U17" s="92">
        <v>0.6</v>
      </c>
      <c r="V17" s="26">
        <v>140</v>
      </c>
      <c r="W17" s="62">
        <v>7.7</v>
      </c>
      <c r="X17" s="62">
        <v>8.4</v>
      </c>
      <c r="Y17" s="62">
        <f>V17*0.02</f>
        <v>2.8</v>
      </c>
      <c r="Z17" s="91" t="s">
        <v>43</v>
      </c>
      <c r="AA17" s="91" t="s">
        <v>43</v>
      </c>
      <c r="AB17" s="91" t="s">
        <v>44</v>
      </c>
      <c r="AC17" s="91" t="s">
        <v>45</v>
      </c>
      <c r="AD17" s="97"/>
      <c r="AE17" s="26" t="s">
        <v>79</v>
      </c>
      <c r="AF17" s="39" t="s">
        <v>84</v>
      </c>
    </row>
    <row r="18" ht="38" customHeight="1" spans="1:32">
      <c r="A18" s="31"/>
      <c r="B18" s="25">
        <v>13</v>
      </c>
      <c r="C18" s="32" t="s">
        <v>177</v>
      </c>
      <c r="D18" s="32" t="s">
        <v>169</v>
      </c>
      <c r="E18" s="32" t="s">
        <v>169</v>
      </c>
      <c r="F18" s="28">
        <v>2025</v>
      </c>
      <c r="G18" s="34">
        <v>56</v>
      </c>
      <c r="H18" s="30">
        <v>12</v>
      </c>
      <c r="I18" s="52" t="s">
        <v>163</v>
      </c>
      <c r="J18" s="53" t="s">
        <v>171</v>
      </c>
      <c r="K18" s="54">
        <v>0.8</v>
      </c>
      <c r="L18" s="55">
        <v>190</v>
      </c>
      <c r="M18" s="56">
        <v>7.8</v>
      </c>
      <c r="N18" s="61">
        <v>9</v>
      </c>
      <c r="O18" s="62">
        <f>L18*0.025</f>
        <v>4.75</v>
      </c>
      <c r="P18" s="59" t="s">
        <v>165</v>
      </c>
      <c r="Q18" s="91" t="s">
        <v>166</v>
      </c>
      <c r="R18" s="91" t="s">
        <v>167</v>
      </c>
      <c r="S18" s="59"/>
      <c r="T18" s="53" t="s">
        <v>171</v>
      </c>
      <c r="U18" s="92">
        <v>0.6</v>
      </c>
      <c r="V18" s="26">
        <v>140</v>
      </c>
      <c r="W18" s="56">
        <v>8.3</v>
      </c>
      <c r="X18" s="61">
        <v>9.5</v>
      </c>
      <c r="Y18" s="62">
        <f>V18*0.025</f>
        <v>3.5</v>
      </c>
      <c r="Z18" s="91" t="s">
        <v>43</v>
      </c>
      <c r="AA18" s="91" t="s">
        <v>43</v>
      </c>
      <c r="AB18" s="91" t="s">
        <v>44</v>
      </c>
      <c r="AC18" s="91" t="s">
        <v>45</v>
      </c>
      <c r="AD18" s="97"/>
      <c r="AE18" s="39" t="s">
        <v>132</v>
      </c>
      <c r="AF18" s="39" t="s">
        <v>191</v>
      </c>
    </row>
    <row r="19" ht="31" customHeight="1" spans="1:32">
      <c r="A19" s="31"/>
      <c r="B19" s="25">
        <v>14</v>
      </c>
      <c r="C19" s="37">
        <v>25</v>
      </c>
      <c r="D19" s="37">
        <v>10</v>
      </c>
      <c r="E19" s="37">
        <v>5</v>
      </c>
      <c r="F19" s="28">
        <v>2025</v>
      </c>
      <c r="G19" s="34">
        <v>34</v>
      </c>
      <c r="H19" s="38">
        <v>18</v>
      </c>
      <c r="I19" s="52" t="s">
        <v>163</v>
      </c>
      <c r="J19" s="65" t="s">
        <v>171</v>
      </c>
      <c r="K19" s="66">
        <v>0.8</v>
      </c>
      <c r="L19" s="67">
        <v>180</v>
      </c>
      <c r="M19" s="68">
        <v>11.54</v>
      </c>
      <c r="N19" s="69">
        <v>13.5</v>
      </c>
      <c r="O19" s="70">
        <f>L19*0.067</f>
        <v>12.06</v>
      </c>
      <c r="P19" s="59" t="s">
        <v>165</v>
      </c>
      <c r="Q19" s="91" t="s">
        <v>166</v>
      </c>
      <c r="R19" s="91" t="s">
        <v>167</v>
      </c>
      <c r="S19" s="59"/>
      <c r="T19" s="65" t="s">
        <v>171</v>
      </c>
      <c r="U19" s="92">
        <v>0.6</v>
      </c>
      <c r="V19" s="37">
        <v>120</v>
      </c>
      <c r="W19" s="68">
        <v>11.7</v>
      </c>
      <c r="X19" s="69">
        <v>13.8</v>
      </c>
      <c r="Y19" s="70">
        <f>V19*0.067</f>
        <v>8.04</v>
      </c>
      <c r="Z19" s="91" t="s">
        <v>43</v>
      </c>
      <c r="AA19" s="91" t="s">
        <v>43</v>
      </c>
      <c r="AB19" s="91" t="s">
        <v>44</v>
      </c>
      <c r="AC19" s="91" t="s">
        <v>45</v>
      </c>
      <c r="AD19" s="97"/>
      <c r="AE19" s="39" t="s">
        <v>132</v>
      </c>
      <c r="AF19" s="39" t="s">
        <v>191</v>
      </c>
    </row>
    <row r="20" ht="31" customHeight="1" spans="1:32">
      <c r="A20" s="31"/>
      <c r="B20" s="25">
        <v>15</v>
      </c>
      <c r="C20" s="32" t="s">
        <v>130</v>
      </c>
      <c r="D20" s="32" t="s">
        <v>92</v>
      </c>
      <c r="E20" s="32" t="s">
        <v>192</v>
      </c>
      <c r="F20" s="28">
        <v>2025</v>
      </c>
      <c r="G20" s="34">
        <v>95</v>
      </c>
      <c r="H20" s="39">
        <v>16</v>
      </c>
      <c r="I20" s="52" t="s">
        <v>163</v>
      </c>
      <c r="J20" s="26" t="s">
        <v>171</v>
      </c>
      <c r="K20" s="71">
        <v>0.8</v>
      </c>
      <c r="L20" s="55">
        <v>166</v>
      </c>
      <c r="M20" s="71">
        <v>11</v>
      </c>
      <c r="N20" s="72">
        <v>13</v>
      </c>
      <c r="O20" s="72">
        <f>L20*0.061</f>
        <v>10.126</v>
      </c>
      <c r="P20" s="59" t="s">
        <v>165</v>
      </c>
      <c r="Q20" s="91" t="s">
        <v>166</v>
      </c>
      <c r="R20" s="91" t="s">
        <v>167</v>
      </c>
      <c r="S20" s="59"/>
      <c r="T20" s="26" t="s">
        <v>171</v>
      </c>
      <c r="U20" s="92">
        <v>0.6</v>
      </c>
      <c r="V20" s="26">
        <v>120</v>
      </c>
      <c r="W20" s="71">
        <v>11.5</v>
      </c>
      <c r="X20" s="72">
        <v>13.8</v>
      </c>
      <c r="Y20" s="72">
        <f>V20*0.061</f>
        <v>7.32</v>
      </c>
      <c r="Z20" s="91" t="s">
        <v>43</v>
      </c>
      <c r="AA20" s="91" t="s">
        <v>43</v>
      </c>
      <c r="AB20" s="91" t="s">
        <v>44</v>
      </c>
      <c r="AC20" s="91" t="s">
        <v>45</v>
      </c>
      <c r="AD20" s="97"/>
      <c r="AE20" s="39" t="s">
        <v>132</v>
      </c>
      <c r="AF20" s="32" t="s">
        <v>132</v>
      </c>
    </row>
    <row r="21" ht="31" customHeight="1" spans="1:32">
      <c r="A21" s="31"/>
      <c r="B21" s="25">
        <v>16</v>
      </c>
      <c r="C21" s="40" t="s">
        <v>47</v>
      </c>
      <c r="D21" s="40" t="s">
        <v>62</v>
      </c>
      <c r="E21" s="40" t="s">
        <v>193</v>
      </c>
      <c r="F21" s="28">
        <v>2025</v>
      </c>
      <c r="G21" s="34">
        <v>49</v>
      </c>
      <c r="H21" s="41">
        <v>15</v>
      </c>
      <c r="I21" s="52" t="s">
        <v>163</v>
      </c>
      <c r="J21" s="73" t="s">
        <v>171</v>
      </c>
      <c r="K21" s="74">
        <v>0.8</v>
      </c>
      <c r="L21" s="75">
        <v>170</v>
      </c>
      <c r="M21" s="76">
        <v>10</v>
      </c>
      <c r="N21" s="77">
        <v>11.4</v>
      </c>
      <c r="O21" s="78">
        <f>L21*0.044</f>
        <v>7.48</v>
      </c>
      <c r="P21" s="59" t="s">
        <v>165</v>
      </c>
      <c r="Q21" s="91" t="s">
        <v>166</v>
      </c>
      <c r="R21" s="91" t="s">
        <v>167</v>
      </c>
      <c r="S21" s="59"/>
      <c r="T21" s="73" t="s">
        <v>171</v>
      </c>
      <c r="U21" s="92">
        <v>0.6</v>
      </c>
      <c r="V21" s="94">
        <v>140</v>
      </c>
      <c r="W21" s="95">
        <v>10.7</v>
      </c>
      <c r="X21" s="77">
        <v>11.7</v>
      </c>
      <c r="Y21" s="78">
        <f>V21*0.044</f>
        <v>6.16</v>
      </c>
      <c r="Z21" s="91" t="s">
        <v>43</v>
      </c>
      <c r="AA21" s="91" t="s">
        <v>43</v>
      </c>
      <c r="AB21" s="91" t="s">
        <v>44</v>
      </c>
      <c r="AC21" s="91" t="s">
        <v>45</v>
      </c>
      <c r="AD21" s="97"/>
      <c r="AE21" s="39" t="s">
        <v>132</v>
      </c>
      <c r="AF21" s="40" t="s">
        <v>194</v>
      </c>
    </row>
    <row r="22" ht="31" customHeight="1" spans="1:32">
      <c r="A22" s="31"/>
      <c r="B22" s="25">
        <v>17</v>
      </c>
      <c r="C22" s="26">
        <v>5</v>
      </c>
      <c r="D22" s="26">
        <v>20</v>
      </c>
      <c r="E22" s="26" t="s">
        <v>195</v>
      </c>
      <c r="F22" s="28">
        <v>2025</v>
      </c>
      <c r="G22" s="34">
        <v>22</v>
      </c>
      <c r="H22" s="30">
        <v>10</v>
      </c>
      <c r="I22" s="52" t="s">
        <v>163</v>
      </c>
      <c r="J22" s="53" t="s">
        <v>171</v>
      </c>
      <c r="K22" s="54">
        <v>0.7</v>
      </c>
      <c r="L22" s="55">
        <v>195</v>
      </c>
      <c r="M22" s="58">
        <v>7.6</v>
      </c>
      <c r="N22" s="57">
        <v>7.5</v>
      </c>
      <c r="O22" s="58">
        <v>3.1</v>
      </c>
      <c r="P22" s="59" t="s">
        <v>190</v>
      </c>
      <c r="Q22" s="91" t="s">
        <v>166</v>
      </c>
      <c r="R22" s="91" t="s">
        <v>167</v>
      </c>
      <c r="S22" s="59"/>
      <c r="T22" s="53" t="s">
        <v>171</v>
      </c>
      <c r="U22" s="92">
        <v>0.6</v>
      </c>
      <c r="V22" s="26">
        <v>160</v>
      </c>
      <c r="W22" s="58">
        <v>8</v>
      </c>
      <c r="X22" s="57">
        <v>8.2</v>
      </c>
      <c r="Y22" s="58">
        <v>3.1</v>
      </c>
      <c r="Z22" s="91" t="s">
        <v>43</v>
      </c>
      <c r="AA22" s="91" t="s">
        <v>43</v>
      </c>
      <c r="AB22" s="91" t="s">
        <v>44</v>
      </c>
      <c r="AC22" s="91" t="s">
        <v>45</v>
      </c>
      <c r="AD22" s="97"/>
      <c r="AE22" s="26" t="s">
        <v>138</v>
      </c>
      <c r="AF22" s="26" t="s">
        <v>196</v>
      </c>
    </row>
    <row r="23" ht="31" customHeight="1" spans="1:32">
      <c r="A23" s="31"/>
      <c r="B23" s="25">
        <v>18</v>
      </c>
      <c r="C23" s="26">
        <v>36</v>
      </c>
      <c r="D23" s="26">
        <v>6</v>
      </c>
      <c r="E23" s="26">
        <v>4</v>
      </c>
      <c r="F23" s="28">
        <v>2025</v>
      </c>
      <c r="G23" s="34">
        <v>45</v>
      </c>
      <c r="H23" s="30">
        <v>10</v>
      </c>
      <c r="I23" s="52" t="s">
        <v>163</v>
      </c>
      <c r="J23" s="79" t="s">
        <v>171</v>
      </c>
      <c r="K23" s="54">
        <v>0.7</v>
      </c>
      <c r="L23" s="55">
        <v>210</v>
      </c>
      <c r="M23" s="58">
        <v>6.8</v>
      </c>
      <c r="N23" s="61">
        <v>7</v>
      </c>
      <c r="O23" s="58">
        <v>2.7</v>
      </c>
      <c r="P23" s="59" t="s">
        <v>190</v>
      </c>
      <c r="Q23" s="91" t="s">
        <v>166</v>
      </c>
      <c r="R23" s="91" t="s">
        <v>167</v>
      </c>
      <c r="S23" s="59"/>
      <c r="T23" s="79" t="s">
        <v>171</v>
      </c>
      <c r="U23" s="92">
        <v>0.6</v>
      </c>
      <c r="V23" s="26">
        <v>160</v>
      </c>
      <c r="W23" s="58">
        <v>7.4</v>
      </c>
      <c r="X23" s="61">
        <v>7.6</v>
      </c>
      <c r="Y23" s="58">
        <v>2.7</v>
      </c>
      <c r="Z23" s="91" t="s">
        <v>43</v>
      </c>
      <c r="AA23" s="91" t="s">
        <v>43</v>
      </c>
      <c r="AB23" s="91" t="s">
        <v>44</v>
      </c>
      <c r="AC23" s="91" t="s">
        <v>45</v>
      </c>
      <c r="AD23" s="97"/>
      <c r="AE23" s="26" t="s">
        <v>138</v>
      </c>
      <c r="AF23" s="26" t="s">
        <v>197</v>
      </c>
    </row>
    <row r="24" ht="31" customHeight="1" spans="1:32">
      <c r="A24" s="31"/>
      <c r="B24" s="25">
        <v>19</v>
      </c>
      <c r="C24" s="32" t="s">
        <v>198</v>
      </c>
      <c r="D24" s="32" t="s">
        <v>192</v>
      </c>
      <c r="E24" s="32" t="s">
        <v>62</v>
      </c>
      <c r="F24" s="28">
        <v>2025</v>
      </c>
      <c r="G24" s="34">
        <v>36</v>
      </c>
      <c r="H24" s="39">
        <v>16</v>
      </c>
      <c r="I24" s="52" t="s">
        <v>163</v>
      </c>
      <c r="J24" s="79" t="s">
        <v>171</v>
      </c>
      <c r="K24" s="54">
        <v>0.8</v>
      </c>
      <c r="L24" s="55">
        <v>200</v>
      </c>
      <c r="M24" s="56">
        <v>10.7</v>
      </c>
      <c r="N24" s="57">
        <v>12.6</v>
      </c>
      <c r="O24" s="58">
        <f>L24*0.057</f>
        <v>11.4</v>
      </c>
      <c r="P24" s="59" t="s">
        <v>165</v>
      </c>
      <c r="Q24" s="91" t="s">
        <v>166</v>
      </c>
      <c r="R24" s="91" t="s">
        <v>167</v>
      </c>
      <c r="S24" s="59"/>
      <c r="T24" s="79" t="s">
        <v>171</v>
      </c>
      <c r="U24" s="92">
        <v>0.6</v>
      </c>
      <c r="V24" s="26">
        <v>120</v>
      </c>
      <c r="W24" s="56">
        <v>11.1</v>
      </c>
      <c r="X24" s="57">
        <v>12.8</v>
      </c>
      <c r="Y24" s="58">
        <f>V24*0.057</f>
        <v>6.84</v>
      </c>
      <c r="Z24" s="91" t="s">
        <v>43</v>
      </c>
      <c r="AA24" s="91" t="s">
        <v>43</v>
      </c>
      <c r="AB24" s="91" t="s">
        <v>44</v>
      </c>
      <c r="AC24" s="91" t="s">
        <v>45</v>
      </c>
      <c r="AD24" s="97"/>
      <c r="AE24" s="26" t="s">
        <v>138</v>
      </c>
      <c r="AF24" s="32" t="s">
        <v>199</v>
      </c>
    </row>
    <row r="25" ht="31" customHeight="1" spans="1:32">
      <c r="A25" s="31"/>
      <c r="B25" s="25">
        <v>20</v>
      </c>
      <c r="C25" s="32" t="s">
        <v>198</v>
      </c>
      <c r="D25" s="32" t="s">
        <v>193</v>
      </c>
      <c r="E25" s="32" t="s">
        <v>200</v>
      </c>
      <c r="F25" s="28">
        <v>2025</v>
      </c>
      <c r="G25" s="34">
        <v>57</v>
      </c>
      <c r="H25" s="30">
        <v>16</v>
      </c>
      <c r="I25" s="52" t="s">
        <v>163</v>
      </c>
      <c r="J25" s="79" t="s">
        <v>171</v>
      </c>
      <c r="K25" s="54">
        <v>0.8</v>
      </c>
      <c r="L25" s="55">
        <v>198.666666666667</v>
      </c>
      <c r="M25" s="56">
        <v>10.7</v>
      </c>
      <c r="N25" s="57">
        <v>12.5</v>
      </c>
      <c r="O25" s="58">
        <f>L25*0.056</f>
        <v>11.1253333333334</v>
      </c>
      <c r="P25" s="59" t="s">
        <v>165</v>
      </c>
      <c r="Q25" s="91" t="s">
        <v>166</v>
      </c>
      <c r="R25" s="91" t="s">
        <v>167</v>
      </c>
      <c r="S25" s="59"/>
      <c r="T25" s="79" t="s">
        <v>171</v>
      </c>
      <c r="U25" s="92">
        <v>0.6</v>
      </c>
      <c r="V25" s="26">
        <v>120</v>
      </c>
      <c r="W25" s="56">
        <v>10.7</v>
      </c>
      <c r="X25" s="57">
        <v>12.5</v>
      </c>
      <c r="Y25" s="58">
        <f>V25*0.056</f>
        <v>6.72</v>
      </c>
      <c r="Z25" s="91" t="s">
        <v>43</v>
      </c>
      <c r="AA25" s="91" t="s">
        <v>43</v>
      </c>
      <c r="AB25" s="91" t="s">
        <v>44</v>
      </c>
      <c r="AC25" s="91" t="s">
        <v>45</v>
      </c>
      <c r="AD25" s="97"/>
      <c r="AE25" s="26" t="s">
        <v>138</v>
      </c>
      <c r="AF25" s="32" t="s">
        <v>199</v>
      </c>
    </row>
    <row r="26" ht="31" customHeight="1" spans="1:32">
      <c r="A26" s="31"/>
      <c r="B26" s="25">
        <v>21</v>
      </c>
      <c r="C26" s="32" t="s">
        <v>198</v>
      </c>
      <c r="D26" s="32" t="s">
        <v>201</v>
      </c>
      <c r="E26" s="27" t="s">
        <v>202</v>
      </c>
      <c r="F26" s="28">
        <v>2025</v>
      </c>
      <c r="G26" s="34">
        <v>480</v>
      </c>
      <c r="H26" s="30">
        <v>16</v>
      </c>
      <c r="I26" s="52" t="s">
        <v>163</v>
      </c>
      <c r="J26" s="79" t="s">
        <v>171</v>
      </c>
      <c r="K26" s="54">
        <v>0.8</v>
      </c>
      <c r="L26" s="55">
        <v>180</v>
      </c>
      <c r="M26" s="56">
        <v>10.7</v>
      </c>
      <c r="N26" s="57">
        <v>12.7</v>
      </c>
      <c r="O26" s="58">
        <f>L26*0.058</f>
        <v>10.44</v>
      </c>
      <c r="P26" s="59" t="s">
        <v>165</v>
      </c>
      <c r="Q26" s="91" t="s">
        <v>166</v>
      </c>
      <c r="R26" s="91" t="s">
        <v>167</v>
      </c>
      <c r="S26" s="59"/>
      <c r="T26" s="79" t="s">
        <v>171</v>
      </c>
      <c r="U26" s="92">
        <v>0.6</v>
      </c>
      <c r="V26" s="26">
        <v>120</v>
      </c>
      <c r="W26" s="56">
        <v>10.9</v>
      </c>
      <c r="X26" s="57">
        <v>12.8</v>
      </c>
      <c r="Y26" s="58">
        <f>V26*0.058</f>
        <v>6.96</v>
      </c>
      <c r="Z26" s="91" t="s">
        <v>43</v>
      </c>
      <c r="AA26" s="91" t="s">
        <v>43</v>
      </c>
      <c r="AB26" s="91" t="s">
        <v>44</v>
      </c>
      <c r="AC26" s="91" t="s">
        <v>45</v>
      </c>
      <c r="AD26" s="97"/>
      <c r="AE26" s="26" t="s">
        <v>138</v>
      </c>
      <c r="AF26" s="32" t="s">
        <v>199</v>
      </c>
    </row>
    <row r="27" ht="31" customHeight="1" spans="1:32">
      <c r="A27" s="31"/>
      <c r="B27" s="25">
        <v>22</v>
      </c>
      <c r="C27" s="32" t="s">
        <v>203</v>
      </c>
      <c r="D27" s="32" t="s">
        <v>192</v>
      </c>
      <c r="E27" s="32" t="s">
        <v>52</v>
      </c>
      <c r="F27" s="28">
        <v>2025</v>
      </c>
      <c r="G27" s="34">
        <v>123</v>
      </c>
      <c r="H27" s="33">
        <v>16</v>
      </c>
      <c r="I27" s="52" t="s">
        <v>163</v>
      </c>
      <c r="J27" s="79" t="s">
        <v>171</v>
      </c>
      <c r="K27" s="54">
        <v>0.8</v>
      </c>
      <c r="L27" s="55">
        <v>160</v>
      </c>
      <c r="M27" s="58">
        <v>11</v>
      </c>
      <c r="N27" s="57">
        <v>12.9</v>
      </c>
      <c r="O27" s="58">
        <f>L27*0.06</f>
        <v>9.6</v>
      </c>
      <c r="P27" s="59" t="s">
        <v>165</v>
      </c>
      <c r="Q27" s="91" t="s">
        <v>166</v>
      </c>
      <c r="R27" s="91" t="s">
        <v>167</v>
      </c>
      <c r="S27" s="59"/>
      <c r="T27" s="79" t="s">
        <v>171</v>
      </c>
      <c r="U27" s="92">
        <v>0.6</v>
      </c>
      <c r="V27" s="26">
        <v>120</v>
      </c>
      <c r="W27" s="58">
        <v>11.3</v>
      </c>
      <c r="X27" s="57">
        <v>12.9</v>
      </c>
      <c r="Y27" s="58">
        <f>V27*0.06</f>
        <v>7.2</v>
      </c>
      <c r="Z27" s="91" t="s">
        <v>43</v>
      </c>
      <c r="AA27" s="91" t="s">
        <v>43</v>
      </c>
      <c r="AB27" s="91" t="s">
        <v>44</v>
      </c>
      <c r="AC27" s="91" t="s">
        <v>45</v>
      </c>
      <c r="AD27" s="97"/>
      <c r="AE27" s="26" t="s">
        <v>138</v>
      </c>
      <c r="AF27" s="32" t="s">
        <v>138</v>
      </c>
    </row>
    <row r="28" ht="31" customHeight="1" spans="1:32">
      <c r="A28" s="31"/>
      <c r="B28" s="25">
        <v>23</v>
      </c>
      <c r="C28" s="32" t="s">
        <v>203</v>
      </c>
      <c r="D28" s="32" t="s">
        <v>130</v>
      </c>
      <c r="E28" s="32" t="s">
        <v>169</v>
      </c>
      <c r="F28" s="28">
        <v>2025</v>
      </c>
      <c r="G28" s="34">
        <v>135</v>
      </c>
      <c r="H28" s="33">
        <v>20</v>
      </c>
      <c r="I28" s="52" t="s">
        <v>163</v>
      </c>
      <c r="J28" s="79" t="s">
        <v>179</v>
      </c>
      <c r="K28" s="54">
        <v>0.8</v>
      </c>
      <c r="L28" s="55">
        <v>150</v>
      </c>
      <c r="M28" s="56">
        <v>12.5</v>
      </c>
      <c r="N28" s="61">
        <v>14</v>
      </c>
      <c r="O28" s="58">
        <f>L28*0.073</f>
        <v>10.95</v>
      </c>
      <c r="P28" s="59" t="s">
        <v>165</v>
      </c>
      <c r="Q28" s="91" t="s">
        <v>166</v>
      </c>
      <c r="R28" s="91" t="s">
        <v>167</v>
      </c>
      <c r="S28" s="59"/>
      <c r="T28" s="79" t="s">
        <v>179</v>
      </c>
      <c r="U28" s="92">
        <v>0.6</v>
      </c>
      <c r="V28" s="26">
        <v>120</v>
      </c>
      <c r="W28" s="56">
        <v>12.8</v>
      </c>
      <c r="X28" s="61">
        <v>14.5</v>
      </c>
      <c r="Y28" s="58">
        <f>V28*0.073</f>
        <v>8.76</v>
      </c>
      <c r="Z28" s="91" t="s">
        <v>43</v>
      </c>
      <c r="AA28" s="91" t="s">
        <v>43</v>
      </c>
      <c r="AB28" s="91" t="s">
        <v>44</v>
      </c>
      <c r="AC28" s="91" t="s">
        <v>45</v>
      </c>
      <c r="AD28" s="97"/>
      <c r="AE28" s="26" t="s">
        <v>138</v>
      </c>
      <c r="AF28" s="32" t="s">
        <v>138</v>
      </c>
    </row>
    <row r="29" ht="31" customHeight="1" spans="1:32">
      <c r="A29" s="31"/>
      <c r="B29" s="25">
        <v>24</v>
      </c>
      <c r="C29" s="32" t="s">
        <v>204</v>
      </c>
      <c r="D29" s="32" t="s">
        <v>205</v>
      </c>
      <c r="E29" s="27" t="s">
        <v>206</v>
      </c>
      <c r="F29" s="28">
        <v>2025</v>
      </c>
      <c r="G29" s="34">
        <v>178</v>
      </c>
      <c r="H29" s="33">
        <v>16</v>
      </c>
      <c r="I29" s="52" t="s">
        <v>163</v>
      </c>
      <c r="J29" s="79" t="s">
        <v>171</v>
      </c>
      <c r="K29" s="54">
        <v>0.8</v>
      </c>
      <c r="L29" s="55">
        <v>193.333333333333</v>
      </c>
      <c r="M29" s="58">
        <v>11</v>
      </c>
      <c r="N29" s="61">
        <v>12.7</v>
      </c>
      <c r="O29" s="58">
        <f>L29*0.058</f>
        <v>11.2133333333333</v>
      </c>
      <c r="P29" s="59" t="s">
        <v>165</v>
      </c>
      <c r="Q29" s="91" t="s">
        <v>166</v>
      </c>
      <c r="R29" s="91" t="s">
        <v>167</v>
      </c>
      <c r="S29" s="59"/>
      <c r="T29" s="79" t="s">
        <v>171</v>
      </c>
      <c r="U29" s="92">
        <v>0.6</v>
      </c>
      <c r="V29" s="26">
        <v>120</v>
      </c>
      <c r="W29" s="58">
        <v>11.6</v>
      </c>
      <c r="X29" s="61">
        <v>12.9</v>
      </c>
      <c r="Y29" s="58">
        <f>V29*0.058</f>
        <v>6.96</v>
      </c>
      <c r="Z29" s="91" t="s">
        <v>43</v>
      </c>
      <c r="AA29" s="91" t="s">
        <v>43</v>
      </c>
      <c r="AB29" s="91" t="s">
        <v>44</v>
      </c>
      <c r="AC29" s="91" t="s">
        <v>45</v>
      </c>
      <c r="AD29" s="97"/>
      <c r="AE29" s="26" t="s">
        <v>138</v>
      </c>
      <c r="AF29" s="32" t="s">
        <v>138</v>
      </c>
    </row>
    <row r="30" ht="31" customHeight="1" spans="1:32">
      <c r="A30" s="31"/>
      <c r="B30" s="25">
        <v>25</v>
      </c>
      <c r="C30" s="32" t="s">
        <v>204</v>
      </c>
      <c r="D30" s="32" t="s">
        <v>130</v>
      </c>
      <c r="E30" s="32" t="s">
        <v>192</v>
      </c>
      <c r="F30" s="28">
        <v>2025</v>
      </c>
      <c r="G30" s="34">
        <v>66</v>
      </c>
      <c r="H30" s="33">
        <v>16</v>
      </c>
      <c r="I30" s="52" t="s">
        <v>163</v>
      </c>
      <c r="J30" s="26" t="s">
        <v>171</v>
      </c>
      <c r="K30" s="54">
        <v>0.8</v>
      </c>
      <c r="L30" s="55">
        <v>183.333333333333</v>
      </c>
      <c r="M30" s="58">
        <v>11</v>
      </c>
      <c r="N30" s="57">
        <v>13.3</v>
      </c>
      <c r="O30" s="58">
        <f>L30*0.065</f>
        <v>11.9166666666666</v>
      </c>
      <c r="P30" s="59" t="s">
        <v>165</v>
      </c>
      <c r="Q30" s="91" t="s">
        <v>166</v>
      </c>
      <c r="R30" s="91" t="s">
        <v>167</v>
      </c>
      <c r="S30" s="59"/>
      <c r="T30" s="26" t="s">
        <v>171</v>
      </c>
      <c r="U30" s="92">
        <v>0.6</v>
      </c>
      <c r="V30" s="26">
        <v>120</v>
      </c>
      <c r="W30" s="58">
        <v>11.5</v>
      </c>
      <c r="X30" s="57">
        <v>13.6</v>
      </c>
      <c r="Y30" s="58">
        <f>V30*0.065</f>
        <v>7.8</v>
      </c>
      <c r="Z30" s="91" t="s">
        <v>43</v>
      </c>
      <c r="AA30" s="91" t="s">
        <v>43</v>
      </c>
      <c r="AB30" s="91" t="s">
        <v>44</v>
      </c>
      <c r="AC30" s="91" t="s">
        <v>45</v>
      </c>
      <c r="AD30" s="97"/>
      <c r="AE30" s="26" t="s">
        <v>138</v>
      </c>
      <c r="AF30" s="32" t="s">
        <v>138</v>
      </c>
    </row>
    <row r="31" ht="31" customHeight="1" spans="1:32">
      <c r="A31" s="31"/>
      <c r="B31" s="25">
        <v>26</v>
      </c>
      <c r="C31" s="32" t="s">
        <v>207</v>
      </c>
      <c r="D31" s="32" t="s">
        <v>208</v>
      </c>
      <c r="E31" s="32" t="s">
        <v>209</v>
      </c>
      <c r="F31" s="28">
        <v>2025</v>
      </c>
      <c r="G31" s="34">
        <v>127</v>
      </c>
      <c r="H31" s="33">
        <v>16</v>
      </c>
      <c r="I31" s="52" t="s">
        <v>163</v>
      </c>
      <c r="J31" s="26" t="s">
        <v>171</v>
      </c>
      <c r="K31" s="54">
        <v>0.8</v>
      </c>
      <c r="L31" s="55">
        <v>161.333333333333</v>
      </c>
      <c r="M31" s="56">
        <v>11.3</v>
      </c>
      <c r="N31" s="57">
        <v>12.6</v>
      </c>
      <c r="O31" s="58">
        <f>L31*0.057</f>
        <v>9.19599999999998</v>
      </c>
      <c r="P31" s="59" t="s">
        <v>165</v>
      </c>
      <c r="Q31" s="91" t="s">
        <v>166</v>
      </c>
      <c r="R31" s="91" t="s">
        <v>167</v>
      </c>
      <c r="S31" s="59"/>
      <c r="T31" s="26" t="s">
        <v>171</v>
      </c>
      <c r="U31" s="92">
        <v>0.6</v>
      </c>
      <c r="V31" s="26">
        <v>120</v>
      </c>
      <c r="W31" s="56">
        <v>11.7</v>
      </c>
      <c r="X31" s="57">
        <v>12.8</v>
      </c>
      <c r="Y31" s="58">
        <f>V31*0.057</f>
        <v>6.84</v>
      </c>
      <c r="Z31" s="91" t="s">
        <v>43</v>
      </c>
      <c r="AA31" s="91" t="s">
        <v>43</v>
      </c>
      <c r="AB31" s="91" t="s">
        <v>44</v>
      </c>
      <c r="AC31" s="91" t="s">
        <v>45</v>
      </c>
      <c r="AD31" s="97"/>
      <c r="AE31" s="26" t="s">
        <v>138</v>
      </c>
      <c r="AF31" s="32" t="s">
        <v>210</v>
      </c>
    </row>
    <row r="32" ht="31" customHeight="1" spans="1:32">
      <c r="A32" s="31"/>
      <c r="B32" s="25">
        <v>27</v>
      </c>
      <c r="C32" s="32" t="s">
        <v>211</v>
      </c>
      <c r="D32" s="32" t="s">
        <v>130</v>
      </c>
      <c r="E32" s="32" t="s">
        <v>169</v>
      </c>
      <c r="F32" s="28">
        <v>2025</v>
      </c>
      <c r="G32" s="34">
        <v>111</v>
      </c>
      <c r="H32" s="33">
        <v>16</v>
      </c>
      <c r="I32" s="52" t="s">
        <v>163</v>
      </c>
      <c r="J32" s="53" t="s">
        <v>171</v>
      </c>
      <c r="K32" s="54">
        <v>0.8</v>
      </c>
      <c r="L32" s="55">
        <v>145.333333333333</v>
      </c>
      <c r="M32" s="58">
        <v>11</v>
      </c>
      <c r="N32" s="57">
        <v>12.8</v>
      </c>
      <c r="O32" s="58">
        <f>L32*0.059</f>
        <v>8.57466666666665</v>
      </c>
      <c r="P32" s="59" t="s">
        <v>165</v>
      </c>
      <c r="Q32" s="91" t="s">
        <v>166</v>
      </c>
      <c r="R32" s="91" t="s">
        <v>167</v>
      </c>
      <c r="S32" s="59"/>
      <c r="T32" s="53" t="s">
        <v>171</v>
      </c>
      <c r="U32" s="92">
        <v>0.6</v>
      </c>
      <c r="V32" s="26">
        <v>120</v>
      </c>
      <c r="W32" s="58">
        <v>11.6</v>
      </c>
      <c r="X32" s="57">
        <v>12.8</v>
      </c>
      <c r="Y32" s="58">
        <f>V32*0.059</f>
        <v>7.08</v>
      </c>
      <c r="Z32" s="91" t="s">
        <v>43</v>
      </c>
      <c r="AA32" s="91" t="s">
        <v>43</v>
      </c>
      <c r="AB32" s="91" t="s">
        <v>44</v>
      </c>
      <c r="AC32" s="91" t="s">
        <v>45</v>
      </c>
      <c r="AD32" s="97"/>
      <c r="AE32" s="26" t="s">
        <v>138</v>
      </c>
      <c r="AF32" s="32" t="s">
        <v>210</v>
      </c>
    </row>
    <row r="33" ht="31" customHeight="1" spans="1:32">
      <c r="A33" s="31"/>
      <c r="B33" s="25">
        <v>28</v>
      </c>
      <c r="C33" s="32" t="s">
        <v>211</v>
      </c>
      <c r="D33" s="32" t="s">
        <v>102</v>
      </c>
      <c r="E33" s="32" t="s">
        <v>200</v>
      </c>
      <c r="F33" s="28">
        <v>2025</v>
      </c>
      <c r="G33" s="34">
        <v>50</v>
      </c>
      <c r="H33" s="33">
        <v>11</v>
      </c>
      <c r="I33" s="52" t="s">
        <v>163</v>
      </c>
      <c r="J33" s="53" t="s">
        <v>171</v>
      </c>
      <c r="K33" s="54" t="s">
        <v>212</v>
      </c>
      <c r="L33" s="55">
        <v>193</v>
      </c>
      <c r="M33" s="58">
        <v>7.5</v>
      </c>
      <c r="N33" s="61">
        <v>8.8</v>
      </c>
      <c r="O33" s="62">
        <f>L33*0.023</f>
        <v>4.439</v>
      </c>
      <c r="P33" s="59" t="s">
        <v>165</v>
      </c>
      <c r="Q33" s="91" t="s">
        <v>166</v>
      </c>
      <c r="R33" s="91" t="s">
        <v>167</v>
      </c>
      <c r="S33" s="59"/>
      <c r="T33" s="53" t="s">
        <v>171</v>
      </c>
      <c r="U33" s="92">
        <v>0.6</v>
      </c>
      <c r="V33" s="26">
        <v>140</v>
      </c>
      <c r="W33" s="58">
        <v>7.7</v>
      </c>
      <c r="X33" s="61">
        <v>9</v>
      </c>
      <c r="Y33" s="62">
        <f>V33*0.023</f>
        <v>3.22</v>
      </c>
      <c r="Z33" s="91" t="s">
        <v>43</v>
      </c>
      <c r="AA33" s="91" t="s">
        <v>43</v>
      </c>
      <c r="AB33" s="91" t="s">
        <v>44</v>
      </c>
      <c r="AC33" s="91" t="s">
        <v>45</v>
      </c>
      <c r="AD33" s="97"/>
      <c r="AE33" s="26" t="s">
        <v>138</v>
      </c>
      <c r="AF33" s="32" t="s">
        <v>210</v>
      </c>
    </row>
    <row r="34" ht="31" customHeight="1" spans="1:32">
      <c r="A34" s="31"/>
      <c r="B34" s="25">
        <v>29</v>
      </c>
      <c r="C34" s="32" t="s">
        <v>213</v>
      </c>
      <c r="D34" s="32" t="s">
        <v>61</v>
      </c>
      <c r="E34" s="32" t="s">
        <v>169</v>
      </c>
      <c r="F34" s="28">
        <v>2025</v>
      </c>
      <c r="G34" s="34">
        <v>68</v>
      </c>
      <c r="H34" s="33">
        <v>16</v>
      </c>
      <c r="I34" s="52" t="s">
        <v>163</v>
      </c>
      <c r="J34" s="53" t="s">
        <v>171</v>
      </c>
      <c r="K34" s="54">
        <v>0.8</v>
      </c>
      <c r="L34" s="55">
        <v>156</v>
      </c>
      <c r="M34" s="58">
        <v>10.7</v>
      </c>
      <c r="N34" s="57">
        <v>12.4</v>
      </c>
      <c r="O34" s="58">
        <f>L34*0.054</f>
        <v>8.424</v>
      </c>
      <c r="P34" s="59" t="s">
        <v>165</v>
      </c>
      <c r="Q34" s="91" t="s">
        <v>166</v>
      </c>
      <c r="R34" s="91" t="s">
        <v>167</v>
      </c>
      <c r="S34" s="59"/>
      <c r="T34" s="53" t="s">
        <v>171</v>
      </c>
      <c r="U34" s="92">
        <v>0.6</v>
      </c>
      <c r="V34" s="26">
        <v>120</v>
      </c>
      <c r="W34" s="58">
        <v>10.9</v>
      </c>
      <c r="X34" s="57">
        <v>12.6</v>
      </c>
      <c r="Y34" s="58">
        <f>V34*0.054</f>
        <v>6.48</v>
      </c>
      <c r="Z34" s="91" t="s">
        <v>43</v>
      </c>
      <c r="AA34" s="91" t="s">
        <v>43</v>
      </c>
      <c r="AB34" s="91" t="s">
        <v>44</v>
      </c>
      <c r="AC34" s="91" t="s">
        <v>45</v>
      </c>
      <c r="AD34" s="97"/>
      <c r="AE34" s="26" t="s">
        <v>138</v>
      </c>
      <c r="AF34" s="32" t="s">
        <v>210</v>
      </c>
    </row>
    <row r="35" ht="31" customHeight="1" spans="1:32">
      <c r="A35" s="31"/>
      <c r="B35" s="25">
        <v>30</v>
      </c>
      <c r="C35" s="32" t="s">
        <v>214</v>
      </c>
      <c r="D35" s="32" t="s">
        <v>215</v>
      </c>
      <c r="E35" s="32" t="s">
        <v>109</v>
      </c>
      <c r="F35" s="28">
        <v>2025</v>
      </c>
      <c r="G35" s="34">
        <v>127</v>
      </c>
      <c r="H35" s="30">
        <v>15</v>
      </c>
      <c r="I35" s="52" t="s">
        <v>163</v>
      </c>
      <c r="J35" s="53" t="s">
        <v>171</v>
      </c>
      <c r="K35" s="54" t="s">
        <v>212</v>
      </c>
      <c r="L35" s="55">
        <v>192</v>
      </c>
      <c r="M35" s="56">
        <v>10.7</v>
      </c>
      <c r="N35" s="57">
        <v>11.5</v>
      </c>
      <c r="O35" s="62">
        <f>L35*0.045</f>
        <v>8.64</v>
      </c>
      <c r="P35" s="59" t="s">
        <v>165</v>
      </c>
      <c r="Q35" s="91" t="s">
        <v>166</v>
      </c>
      <c r="R35" s="91" t="s">
        <v>167</v>
      </c>
      <c r="S35" s="59"/>
      <c r="T35" s="53" t="s">
        <v>171</v>
      </c>
      <c r="U35" s="92">
        <v>0.6</v>
      </c>
      <c r="V35" s="26">
        <v>140</v>
      </c>
      <c r="W35" s="56">
        <v>11</v>
      </c>
      <c r="X35" s="57">
        <v>11.7</v>
      </c>
      <c r="Y35" s="62">
        <f>V35*0.045</f>
        <v>6.3</v>
      </c>
      <c r="Z35" s="91" t="s">
        <v>43</v>
      </c>
      <c r="AA35" s="91" t="s">
        <v>43</v>
      </c>
      <c r="AB35" s="91" t="s">
        <v>44</v>
      </c>
      <c r="AC35" s="91" t="s">
        <v>45</v>
      </c>
      <c r="AD35" s="97"/>
      <c r="AE35" s="26" t="s">
        <v>138</v>
      </c>
      <c r="AF35" s="32" t="s">
        <v>216</v>
      </c>
    </row>
    <row r="36" ht="31" customHeight="1" spans="1:32">
      <c r="A36" s="31"/>
      <c r="B36" s="25">
        <v>31</v>
      </c>
      <c r="C36" s="32" t="s">
        <v>217</v>
      </c>
      <c r="D36" s="32" t="s">
        <v>169</v>
      </c>
      <c r="E36" s="32" t="s">
        <v>200</v>
      </c>
      <c r="F36" s="28">
        <v>2025</v>
      </c>
      <c r="G36" s="34">
        <v>40</v>
      </c>
      <c r="H36" s="30">
        <v>16</v>
      </c>
      <c r="I36" s="52" t="s">
        <v>163</v>
      </c>
      <c r="J36" s="53" t="s">
        <v>171</v>
      </c>
      <c r="K36" s="54">
        <v>0.8</v>
      </c>
      <c r="L36" s="55">
        <v>192</v>
      </c>
      <c r="M36" s="56">
        <v>11.5</v>
      </c>
      <c r="N36" s="57">
        <v>13.5</v>
      </c>
      <c r="O36" s="58">
        <f>L36*0.067</f>
        <v>12.864</v>
      </c>
      <c r="P36" s="59" t="s">
        <v>165</v>
      </c>
      <c r="Q36" s="91" t="s">
        <v>166</v>
      </c>
      <c r="R36" s="91" t="s">
        <v>167</v>
      </c>
      <c r="S36" s="59"/>
      <c r="T36" s="53" t="s">
        <v>171</v>
      </c>
      <c r="U36" s="92">
        <v>0.6</v>
      </c>
      <c r="V36" s="26">
        <v>120</v>
      </c>
      <c r="W36" s="56">
        <v>11.7</v>
      </c>
      <c r="X36" s="57">
        <v>13.8</v>
      </c>
      <c r="Y36" s="58">
        <f>V36*0.067</f>
        <v>8.04</v>
      </c>
      <c r="Z36" s="91" t="s">
        <v>43</v>
      </c>
      <c r="AA36" s="91" t="s">
        <v>43</v>
      </c>
      <c r="AB36" s="91" t="s">
        <v>44</v>
      </c>
      <c r="AC36" s="91" t="s">
        <v>45</v>
      </c>
      <c r="AD36" s="97"/>
      <c r="AE36" s="26" t="s">
        <v>138</v>
      </c>
      <c r="AF36" s="32" t="s">
        <v>216</v>
      </c>
    </row>
    <row r="37" ht="31" customHeight="1" spans="1:32">
      <c r="A37" s="31"/>
      <c r="B37" s="25">
        <v>32</v>
      </c>
      <c r="C37" s="32" t="s">
        <v>217</v>
      </c>
      <c r="D37" s="32" t="s">
        <v>218</v>
      </c>
      <c r="E37" s="27" t="s">
        <v>219</v>
      </c>
      <c r="F37" s="28">
        <v>2025</v>
      </c>
      <c r="G37" s="34">
        <v>157</v>
      </c>
      <c r="H37" s="30">
        <v>15</v>
      </c>
      <c r="I37" s="52" t="s">
        <v>163</v>
      </c>
      <c r="J37" s="53" t="s">
        <v>171</v>
      </c>
      <c r="K37" s="54">
        <v>0.7</v>
      </c>
      <c r="L37" s="55">
        <v>180</v>
      </c>
      <c r="M37" s="58">
        <v>10</v>
      </c>
      <c r="N37" s="61">
        <v>11.5</v>
      </c>
      <c r="O37" s="62">
        <f>L37*0.045</f>
        <v>8.1</v>
      </c>
      <c r="P37" s="59" t="s">
        <v>165</v>
      </c>
      <c r="Q37" s="91" t="s">
        <v>166</v>
      </c>
      <c r="R37" s="91" t="s">
        <v>167</v>
      </c>
      <c r="S37" s="59"/>
      <c r="T37" s="53" t="s">
        <v>171</v>
      </c>
      <c r="U37" s="92">
        <v>0.6</v>
      </c>
      <c r="V37" s="26">
        <v>140</v>
      </c>
      <c r="W37" s="56">
        <v>10.3</v>
      </c>
      <c r="X37" s="61">
        <v>11.6</v>
      </c>
      <c r="Y37" s="62">
        <f>V37*0.045</f>
        <v>6.3</v>
      </c>
      <c r="Z37" s="91" t="s">
        <v>43</v>
      </c>
      <c r="AA37" s="91" t="s">
        <v>43</v>
      </c>
      <c r="AB37" s="91" t="s">
        <v>44</v>
      </c>
      <c r="AC37" s="91" t="s">
        <v>45</v>
      </c>
      <c r="AD37" s="97"/>
      <c r="AE37" s="26" t="s">
        <v>138</v>
      </c>
      <c r="AF37" s="32" t="s">
        <v>216</v>
      </c>
    </row>
    <row r="38" ht="31" customHeight="1" spans="1:32">
      <c r="A38" s="31"/>
      <c r="B38" s="25">
        <v>33</v>
      </c>
      <c r="C38" s="42" t="s">
        <v>217</v>
      </c>
      <c r="D38" s="42">
        <v>12</v>
      </c>
      <c r="E38" s="42" t="s">
        <v>192</v>
      </c>
      <c r="F38" s="28">
        <v>2025</v>
      </c>
      <c r="G38" s="34">
        <v>15</v>
      </c>
      <c r="H38" s="38">
        <v>12</v>
      </c>
      <c r="I38" s="52" t="s">
        <v>163</v>
      </c>
      <c r="J38" s="37" t="s">
        <v>171</v>
      </c>
      <c r="K38" s="66">
        <v>0.7</v>
      </c>
      <c r="L38" s="67">
        <v>188</v>
      </c>
      <c r="M38" s="68">
        <v>7.5</v>
      </c>
      <c r="N38" s="69">
        <v>8.4</v>
      </c>
      <c r="O38" s="80">
        <f>L38*0.021</f>
        <v>3.948</v>
      </c>
      <c r="P38" s="59" t="s">
        <v>165</v>
      </c>
      <c r="Q38" s="91" t="s">
        <v>166</v>
      </c>
      <c r="R38" s="91" t="s">
        <v>167</v>
      </c>
      <c r="S38" s="59"/>
      <c r="T38" s="37" t="s">
        <v>171</v>
      </c>
      <c r="U38" s="92">
        <v>0.6</v>
      </c>
      <c r="V38" s="37">
        <v>140</v>
      </c>
      <c r="W38" s="68">
        <v>7.8</v>
      </c>
      <c r="X38" s="69">
        <v>8.6</v>
      </c>
      <c r="Y38" s="80">
        <f>V38*0.021</f>
        <v>2.94</v>
      </c>
      <c r="Z38" s="91" t="s">
        <v>43</v>
      </c>
      <c r="AA38" s="91" t="s">
        <v>43</v>
      </c>
      <c r="AB38" s="91" t="s">
        <v>44</v>
      </c>
      <c r="AC38" s="91" t="s">
        <v>45</v>
      </c>
      <c r="AD38" s="97"/>
      <c r="AE38" s="26" t="s">
        <v>138</v>
      </c>
      <c r="AF38" s="32" t="s">
        <v>216</v>
      </c>
    </row>
    <row r="39" ht="31" customHeight="1" spans="1:32">
      <c r="A39" s="31"/>
      <c r="B39" s="25">
        <v>34</v>
      </c>
      <c r="C39" s="26">
        <v>30</v>
      </c>
      <c r="D39" s="26">
        <v>11</v>
      </c>
      <c r="E39" s="26" t="s">
        <v>220</v>
      </c>
      <c r="F39" s="28">
        <v>2025</v>
      </c>
      <c r="G39" s="34">
        <v>62</v>
      </c>
      <c r="H39" s="39">
        <v>15</v>
      </c>
      <c r="I39" s="52" t="s">
        <v>163</v>
      </c>
      <c r="J39" s="26" t="s">
        <v>171</v>
      </c>
      <c r="K39" s="71">
        <v>0.8</v>
      </c>
      <c r="L39" s="55">
        <v>182</v>
      </c>
      <c r="M39" s="72">
        <v>10</v>
      </c>
      <c r="N39" s="72">
        <v>11</v>
      </c>
      <c r="O39" s="62">
        <f>L39*0.041</f>
        <v>7.462</v>
      </c>
      <c r="P39" s="59" t="s">
        <v>165</v>
      </c>
      <c r="Q39" s="91" t="s">
        <v>166</v>
      </c>
      <c r="R39" s="91" t="s">
        <v>167</v>
      </c>
      <c r="S39" s="59"/>
      <c r="T39" s="26" t="s">
        <v>171</v>
      </c>
      <c r="U39" s="92">
        <v>0.6</v>
      </c>
      <c r="V39" s="26">
        <v>140</v>
      </c>
      <c r="W39" s="72">
        <v>10.4</v>
      </c>
      <c r="X39" s="72">
        <v>11.6</v>
      </c>
      <c r="Y39" s="62">
        <f>V39*0.041</f>
        <v>5.74</v>
      </c>
      <c r="Z39" s="91" t="s">
        <v>43</v>
      </c>
      <c r="AA39" s="91" t="s">
        <v>43</v>
      </c>
      <c r="AB39" s="91" t="s">
        <v>44</v>
      </c>
      <c r="AC39" s="91" t="s">
        <v>45</v>
      </c>
      <c r="AD39" s="97"/>
      <c r="AE39" s="26" t="s">
        <v>138</v>
      </c>
      <c r="AF39" s="27" t="s">
        <v>221</v>
      </c>
    </row>
    <row r="40" ht="31" customHeight="1" spans="1:32">
      <c r="A40" s="31"/>
      <c r="B40" s="25">
        <v>35</v>
      </c>
      <c r="C40" s="43" t="s">
        <v>213</v>
      </c>
      <c r="D40" s="43">
        <v>17</v>
      </c>
      <c r="E40" s="43" t="s">
        <v>52</v>
      </c>
      <c r="F40" s="28">
        <v>2025</v>
      </c>
      <c r="G40" s="34">
        <v>143</v>
      </c>
      <c r="H40" s="39">
        <v>22</v>
      </c>
      <c r="I40" s="52" t="s">
        <v>163</v>
      </c>
      <c r="J40" s="81" t="s">
        <v>189</v>
      </c>
      <c r="K40" s="82">
        <v>0.6</v>
      </c>
      <c r="L40" s="55">
        <v>200</v>
      </c>
      <c r="M40" s="71">
        <v>8.5</v>
      </c>
      <c r="N40" s="83">
        <v>11.2</v>
      </c>
      <c r="O40" s="72">
        <v>3.5</v>
      </c>
      <c r="P40" s="59" t="s">
        <v>165</v>
      </c>
      <c r="Q40" s="91" t="s">
        <v>166</v>
      </c>
      <c r="R40" s="91" t="s">
        <v>167</v>
      </c>
      <c r="S40" s="59"/>
      <c r="T40" s="37" t="s">
        <v>171</v>
      </c>
      <c r="U40" s="92">
        <v>0.6</v>
      </c>
      <c r="V40" s="26">
        <v>140</v>
      </c>
      <c r="W40" s="71">
        <v>8.9</v>
      </c>
      <c r="X40" s="83">
        <v>11.7</v>
      </c>
      <c r="Y40" s="72">
        <v>3.5</v>
      </c>
      <c r="Z40" s="91" t="s">
        <v>43</v>
      </c>
      <c r="AA40" s="91" t="s">
        <v>43</v>
      </c>
      <c r="AB40" s="91" t="s">
        <v>44</v>
      </c>
      <c r="AC40" s="91" t="s">
        <v>45</v>
      </c>
      <c r="AD40" s="97"/>
      <c r="AE40" s="26" t="s">
        <v>138</v>
      </c>
      <c r="AF40" s="39" t="s">
        <v>210</v>
      </c>
    </row>
    <row r="41" ht="31" customHeight="1" spans="1:32">
      <c r="A41" s="31"/>
      <c r="B41" s="25">
        <v>36</v>
      </c>
      <c r="C41" s="43" t="s">
        <v>213</v>
      </c>
      <c r="D41" s="43" t="s">
        <v>222</v>
      </c>
      <c r="E41" s="43" t="s">
        <v>62</v>
      </c>
      <c r="F41" s="28">
        <v>2025</v>
      </c>
      <c r="G41" s="34">
        <v>22</v>
      </c>
      <c r="H41" s="39">
        <v>20</v>
      </c>
      <c r="I41" s="52" t="s">
        <v>163</v>
      </c>
      <c r="J41" s="81" t="s">
        <v>189</v>
      </c>
      <c r="K41" s="82">
        <v>0.8</v>
      </c>
      <c r="L41" s="55">
        <v>180</v>
      </c>
      <c r="M41" s="68">
        <v>7.5</v>
      </c>
      <c r="N41" s="83">
        <v>5.7</v>
      </c>
      <c r="O41" s="80">
        <v>3.9</v>
      </c>
      <c r="P41" s="59" t="s">
        <v>165</v>
      </c>
      <c r="Q41" s="91" t="s">
        <v>166</v>
      </c>
      <c r="R41" s="91" t="s">
        <v>167</v>
      </c>
      <c r="S41" s="59"/>
      <c r="T41" s="26" t="s">
        <v>171</v>
      </c>
      <c r="U41" s="92">
        <v>0.6</v>
      </c>
      <c r="V41" s="26">
        <v>140</v>
      </c>
      <c r="W41" s="68">
        <v>7.7</v>
      </c>
      <c r="X41" s="83">
        <v>5.9</v>
      </c>
      <c r="Y41" s="80">
        <v>3.9</v>
      </c>
      <c r="Z41" s="91" t="s">
        <v>43</v>
      </c>
      <c r="AA41" s="91" t="s">
        <v>43</v>
      </c>
      <c r="AB41" s="91" t="s">
        <v>44</v>
      </c>
      <c r="AC41" s="91" t="s">
        <v>45</v>
      </c>
      <c r="AD41" s="97"/>
      <c r="AE41" s="26" t="s">
        <v>138</v>
      </c>
      <c r="AF41" s="39" t="s">
        <v>210</v>
      </c>
    </row>
    <row r="42" ht="31" customHeight="1" spans="1:32">
      <c r="A42" s="31"/>
      <c r="B42" s="25">
        <v>37</v>
      </c>
      <c r="C42" s="32" t="s">
        <v>86</v>
      </c>
      <c r="D42" s="32">
        <v>17</v>
      </c>
      <c r="E42" s="32" t="s">
        <v>57</v>
      </c>
      <c r="F42" s="28">
        <v>2025</v>
      </c>
      <c r="G42" s="34">
        <v>21</v>
      </c>
      <c r="H42" s="30">
        <v>17</v>
      </c>
      <c r="I42" s="52" t="s">
        <v>163</v>
      </c>
      <c r="J42" s="81" t="s">
        <v>171</v>
      </c>
      <c r="K42" s="54">
        <v>0.8</v>
      </c>
      <c r="L42" s="55">
        <v>167</v>
      </c>
      <c r="M42" s="56">
        <v>11.5</v>
      </c>
      <c r="N42" s="57">
        <v>13.4</v>
      </c>
      <c r="O42" s="58">
        <f>L42*0.066</f>
        <v>11.022</v>
      </c>
      <c r="P42" s="59" t="s">
        <v>165</v>
      </c>
      <c r="Q42" s="91" t="s">
        <v>166</v>
      </c>
      <c r="R42" s="91" t="s">
        <v>167</v>
      </c>
      <c r="S42" s="59"/>
      <c r="T42" s="81" t="s">
        <v>171</v>
      </c>
      <c r="U42" s="92">
        <v>0.6</v>
      </c>
      <c r="V42" s="26">
        <v>120</v>
      </c>
      <c r="W42" s="56">
        <v>11.7</v>
      </c>
      <c r="X42" s="57">
        <v>13.8</v>
      </c>
      <c r="Y42" s="58">
        <f>V42*0.066</f>
        <v>7.92</v>
      </c>
      <c r="Z42" s="91" t="s">
        <v>43</v>
      </c>
      <c r="AA42" s="91" t="s">
        <v>43</v>
      </c>
      <c r="AB42" s="91" t="s">
        <v>44</v>
      </c>
      <c r="AC42" s="91" t="s">
        <v>45</v>
      </c>
      <c r="AD42" s="97"/>
      <c r="AE42" s="32" t="s">
        <v>134</v>
      </c>
      <c r="AF42" s="39" t="s">
        <v>137</v>
      </c>
    </row>
    <row r="43" ht="31" customHeight="1" spans="1:32">
      <c r="A43" s="31"/>
      <c r="B43" s="25">
        <v>38</v>
      </c>
      <c r="C43" s="32" t="s">
        <v>86</v>
      </c>
      <c r="D43" s="32" t="s">
        <v>223</v>
      </c>
      <c r="E43" s="32" t="s">
        <v>169</v>
      </c>
      <c r="F43" s="28">
        <v>2025</v>
      </c>
      <c r="G43" s="34">
        <v>173</v>
      </c>
      <c r="H43" s="30">
        <v>23</v>
      </c>
      <c r="I43" s="52" t="s">
        <v>163</v>
      </c>
      <c r="J43" s="79" t="s">
        <v>224</v>
      </c>
      <c r="K43" s="54">
        <v>0.8</v>
      </c>
      <c r="L43" s="55">
        <v>140</v>
      </c>
      <c r="M43" s="56">
        <v>12.5</v>
      </c>
      <c r="N43" s="57">
        <v>14.2</v>
      </c>
      <c r="O43" s="58">
        <f>L43*0.076</f>
        <v>10.64</v>
      </c>
      <c r="P43" s="59" t="s">
        <v>165</v>
      </c>
      <c r="Q43" s="91" t="s">
        <v>166</v>
      </c>
      <c r="R43" s="91" t="s">
        <v>167</v>
      </c>
      <c r="S43" s="59"/>
      <c r="T43" s="79" t="s">
        <v>179</v>
      </c>
      <c r="U43" s="92">
        <v>0.6</v>
      </c>
      <c r="V43" s="26">
        <v>100</v>
      </c>
      <c r="W43" s="56">
        <v>12.7</v>
      </c>
      <c r="X43" s="57">
        <v>14.6</v>
      </c>
      <c r="Y43" s="58">
        <f>V43*0.076</f>
        <v>7.6</v>
      </c>
      <c r="Z43" s="91" t="s">
        <v>43</v>
      </c>
      <c r="AA43" s="91" t="s">
        <v>43</v>
      </c>
      <c r="AB43" s="91" t="s">
        <v>44</v>
      </c>
      <c r="AC43" s="91" t="s">
        <v>45</v>
      </c>
      <c r="AD43" s="97"/>
      <c r="AE43" s="32" t="s">
        <v>134</v>
      </c>
      <c r="AF43" s="39" t="s">
        <v>137</v>
      </c>
    </row>
    <row r="44" ht="31" customHeight="1" spans="1:32">
      <c r="A44" s="31"/>
      <c r="B44" s="25">
        <v>39</v>
      </c>
      <c r="C44" s="32" t="s">
        <v>86</v>
      </c>
      <c r="D44" s="32" t="s">
        <v>98</v>
      </c>
      <c r="E44" s="32" t="s">
        <v>205</v>
      </c>
      <c r="F44" s="28">
        <v>2025</v>
      </c>
      <c r="G44" s="34">
        <v>29</v>
      </c>
      <c r="H44" s="33">
        <v>21</v>
      </c>
      <c r="I44" s="52" t="s">
        <v>163</v>
      </c>
      <c r="J44" s="79" t="s">
        <v>179</v>
      </c>
      <c r="K44" s="54">
        <v>0.8</v>
      </c>
      <c r="L44" s="55">
        <v>156.333333333333</v>
      </c>
      <c r="M44" s="58">
        <v>12</v>
      </c>
      <c r="N44" s="57">
        <v>13.1</v>
      </c>
      <c r="O44" s="58">
        <f>L44*0.062</f>
        <v>9.69266666666665</v>
      </c>
      <c r="P44" s="59" t="s">
        <v>165</v>
      </c>
      <c r="Q44" s="91" t="s">
        <v>166</v>
      </c>
      <c r="R44" s="91" t="s">
        <v>167</v>
      </c>
      <c r="S44" s="59"/>
      <c r="T44" s="79" t="s">
        <v>179</v>
      </c>
      <c r="U44" s="92">
        <v>0.6</v>
      </c>
      <c r="V44" s="26">
        <v>100</v>
      </c>
      <c r="W44" s="58">
        <v>12.5</v>
      </c>
      <c r="X44" s="57">
        <v>13.4</v>
      </c>
      <c r="Y44" s="58">
        <f>V44*0.062</f>
        <v>6.2</v>
      </c>
      <c r="Z44" s="91" t="s">
        <v>43</v>
      </c>
      <c r="AA44" s="91" t="s">
        <v>43</v>
      </c>
      <c r="AB44" s="91" t="s">
        <v>44</v>
      </c>
      <c r="AC44" s="91" t="s">
        <v>45</v>
      </c>
      <c r="AD44" s="97"/>
      <c r="AE44" s="32" t="s">
        <v>134</v>
      </c>
      <c r="AF44" s="39" t="s">
        <v>137</v>
      </c>
    </row>
    <row r="45" ht="31" customHeight="1" spans="1:32">
      <c r="A45" s="31"/>
      <c r="B45" s="25">
        <v>40</v>
      </c>
      <c r="C45" s="32" t="s">
        <v>47</v>
      </c>
      <c r="D45" s="32" t="s">
        <v>225</v>
      </c>
      <c r="E45" s="32" t="s">
        <v>192</v>
      </c>
      <c r="F45" s="28">
        <v>2025</v>
      </c>
      <c r="G45" s="34">
        <v>44</v>
      </c>
      <c r="H45" s="33">
        <v>21</v>
      </c>
      <c r="I45" s="52" t="s">
        <v>163</v>
      </c>
      <c r="J45" s="79" t="s">
        <v>179</v>
      </c>
      <c r="K45" s="54" t="s">
        <v>212</v>
      </c>
      <c r="L45" s="55">
        <v>166</v>
      </c>
      <c r="M45" s="56">
        <v>12.2</v>
      </c>
      <c r="N45" s="57">
        <v>13.8</v>
      </c>
      <c r="O45" s="58">
        <f>L45*0.071</f>
        <v>11.786</v>
      </c>
      <c r="P45" s="59" t="s">
        <v>165</v>
      </c>
      <c r="Q45" s="91" t="s">
        <v>166</v>
      </c>
      <c r="R45" s="91" t="s">
        <v>167</v>
      </c>
      <c r="S45" s="59"/>
      <c r="T45" s="79" t="s">
        <v>179</v>
      </c>
      <c r="U45" s="92">
        <v>0.6</v>
      </c>
      <c r="V45" s="26">
        <v>100</v>
      </c>
      <c r="W45" s="56">
        <v>12.5</v>
      </c>
      <c r="X45" s="57">
        <v>14.2</v>
      </c>
      <c r="Y45" s="58">
        <f>V45*0.071</f>
        <v>7.1</v>
      </c>
      <c r="Z45" s="91" t="s">
        <v>43</v>
      </c>
      <c r="AA45" s="91" t="s">
        <v>43</v>
      </c>
      <c r="AB45" s="91" t="s">
        <v>44</v>
      </c>
      <c r="AC45" s="91" t="s">
        <v>45</v>
      </c>
      <c r="AD45" s="97"/>
      <c r="AE45" s="32" t="s">
        <v>134</v>
      </c>
      <c r="AF45" s="39" t="s">
        <v>137</v>
      </c>
    </row>
    <row r="46" ht="31" customHeight="1" spans="1:32">
      <c r="A46" s="31"/>
      <c r="B46" s="25">
        <v>41</v>
      </c>
      <c r="C46" s="32" t="s">
        <v>47</v>
      </c>
      <c r="D46" s="32" t="s">
        <v>193</v>
      </c>
      <c r="E46" s="32" t="s">
        <v>192</v>
      </c>
      <c r="F46" s="28">
        <v>2025</v>
      </c>
      <c r="G46" s="34">
        <v>21</v>
      </c>
      <c r="H46" s="33">
        <v>18</v>
      </c>
      <c r="I46" s="52" t="s">
        <v>163</v>
      </c>
      <c r="J46" s="79" t="s">
        <v>179</v>
      </c>
      <c r="K46" s="54">
        <v>0.8</v>
      </c>
      <c r="L46" s="55">
        <v>194</v>
      </c>
      <c r="M46" s="56">
        <v>11.6</v>
      </c>
      <c r="N46" s="57">
        <v>13.7</v>
      </c>
      <c r="O46" s="58">
        <f>L46*0.07</f>
        <v>13.58</v>
      </c>
      <c r="P46" s="59" t="s">
        <v>165</v>
      </c>
      <c r="Q46" s="91" t="s">
        <v>166</v>
      </c>
      <c r="R46" s="91" t="s">
        <v>167</v>
      </c>
      <c r="S46" s="59"/>
      <c r="T46" s="79" t="s">
        <v>179</v>
      </c>
      <c r="U46" s="92">
        <v>0.6</v>
      </c>
      <c r="V46" s="26">
        <v>120</v>
      </c>
      <c r="W46" s="56">
        <v>11.9</v>
      </c>
      <c r="X46" s="57">
        <v>13.9</v>
      </c>
      <c r="Y46" s="58">
        <f>V46*0.07</f>
        <v>8.4</v>
      </c>
      <c r="Z46" s="91" t="s">
        <v>43</v>
      </c>
      <c r="AA46" s="91" t="s">
        <v>43</v>
      </c>
      <c r="AB46" s="91" t="s">
        <v>44</v>
      </c>
      <c r="AC46" s="91" t="s">
        <v>45</v>
      </c>
      <c r="AD46" s="97"/>
      <c r="AE46" s="32" t="s">
        <v>134</v>
      </c>
      <c r="AF46" s="39" t="s">
        <v>137</v>
      </c>
    </row>
    <row r="47" ht="38" customHeight="1" spans="1:32">
      <c r="A47" s="31"/>
      <c r="B47" s="25">
        <v>42</v>
      </c>
      <c r="C47" s="27" t="s">
        <v>226</v>
      </c>
      <c r="D47" s="27" t="s">
        <v>227</v>
      </c>
      <c r="E47" s="27" t="s">
        <v>228</v>
      </c>
      <c r="F47" s="28">
        <v>2025</v>
      </c>
      <c r="G47" s="34">
        <v>712</v>
      </c>
      <c r="H47" s="30">
        <v>23</v>
      </c>
      <c r="I47" s="52" t="s">
        <v>163</v>
      </c>
      <c r="J47" s="26" t="s">
        <v>179</v>
      </c>
      <c r="K47" s="54">
        <v>0.8</v>
      </c>
      <c r="L47" s="55">
        <v>182</v>
      </c>
      <c r="M47" s="58">
        <v>13.2</v>
      </c>
      <c r="N47" s="61">
        <v>14.6</v>
      </c>
      <c r="O47" s="58">
        <f>L47*0.081</f>
        <v>14.742</v>
      </c>
      <c r="P47" s="59" t="s">
        <v>165</v>
      </c>
      <c r="Q47" s="91" t="s">
        <v>166</v>
      </c>
      <c r="R47" s="91" t="s">
        <v>167</v>
      </c>
      <c r="S47" s="59"/>
      <c r="T47" s="26" t="s">
        <v>179</v>
      </c>
      <c r="U47" s="92">
        <v>0.6</v>
      </c>
      <c r="V47" s="26">
        <v>120</v>
      </c>
      <c r="W47" s="58">
        <v>13.6</v>
      </c>
      <c r="X47" s="61">
        <v>14.8</v>
      </c>
      <c r="Y47" s="58">
        <f>V47*0.081</f>
        <v>9.72</v>
      </c>
      <c r="Z47" s="91" t="s">
        <v>43</v>
      </c>
      <c r="AA47" s="91" t="s">
        <v>43</v>
      </c>
      <c r="AB47" s="91" t="s">
        <v>44</v>
      </c>
      <c r="AC47" s="91" t="s">
        <v>45</v>
      </c>
      <c r="AD47" s="97"/>
      <c r="AE47" s="32" t="s">
        <v>134</v>
      </c>
      <c r="AF47" s="27" t="s">
        <v>229</v>
      </c>
    </row>
    <row r="48" ht="31" customHeight="1" spans="1:32">
      <c r="A48" s="31"/>
      <c r="B48" s="25">
        <v>43</v>
      </c>
      <c r="C48" s="27" t="s">
        <v>230</v>
      </c>
      <c r="D48" s="32" t="s">
        <v>193</v>
      </c>
      <c r="E48" s="32" t="s">
        <v>225</v>
      </c>
      <c r="F48" s="28">
        <v>2025</v>
      </c>
      <c r="G48" s="34">
        <v>120</v>
      </c>
      <c r="H48" s="30">
        <v>21</v>
      </c>
      <c r="I48" s="52" t="s">
        <v>163</v>
      </c>
      <c r="J48" s="26" t="s">
        <v>231</v>
      </c>
      <c r="K48" s="54">
        <v>0.8</v>
      </c>
      <c r="L48" s="55">
        <v>163</v>
      </c>
      <c r="M48" s="58">
        <v>12.5</v>
      </c>
      <c r="N48" s="61">
        <v>14.3</v>
      </c>
      <c r="O48" s="58">
        <f>L48*0.077</f>
        <v>12.551</v>
      </c>
      <c r="P48" s="59" t="s">
        <v>165</v>
      </c>
      <c r="Q48" s="91" t="s">
        <v>166</v>
      </c>
      <c r="R48" s="91" t="s">
        <v>167</v>
      </c>
      <c r="S48" s="59"/>
      <c r="T48" s="26" t="s">
        <v>232</v>
      </c>
      <c r="U48" s="92">
        <v>0.6</v>
      </c>
      <c r="V48" s="26">
        <v>120</v>
      </c>
      <c r="W48" s="58">
        <v>12.7</v>
      </c>
      <c r="X48" s="61">
        <v>14.6</v>
      </c>
      <c r="Y48" s="58">
        <f>V48*0.077</f>
        <v>9.24</v>
      </c>
      <c r="Z48" s="91" t="s">
        <v>43</v>
      </c>
      <c r="AA48" s="91" t="s">
        <v>43</v>
      </c>
      <c r="AB48" s="91" t="s">
        <v>44</v>
      </c>
      <c r="AC48" s="91" t="s">
        <v>45</v>
      </c>
      <c r="AD48" s="97"/>
      <c r="AE48" s="32" t="s">
        <v>134</v>
      </c>
      <c r="AF48" s="32" t="s">
        <v>137</v>
      </c>
    </row>
    <row r="49" ht="50" customHeight="1" spans="1:32">
      <c r="A49" s="31"/>
      <c r="B49" s="25">
        <v>44</v>
      </c>
      <c r="C49" s="27" t="s">
        <v>230</v>
      </c>
      <c r="D49" s="32" t="s">
        <v>233</v>
      </c>
      <c r="E49" s="27" t="s">
        <v>234</v>
      </c>
      <c r="F49" s="28">
        <v>2025</v>
      </c>
      <c r="G49" s="34">
        <v>434</v>
      </c>
      <c r="H49" s="30">
        <v>24</v>
      </c>
      <c r="I49" s="52" t="s">
        <v>163</v>
      </c>
      <c r="J49" s="26" t="s">
        <v>171</v>
      </c>
      <c r="K49" s="54">
        <v>0.8</v>
      </c>
      <c r="L49" s="55">
        <v>166</v>
      </c>
      <c r="M49" s="58">
        <v>14.2</v>
      </c>
      <c r="N49" s="61">
        <v>15.3</v>
      </c>
      <c r="O49" s="58">
        <f>L49*0.091</f>
        <v>15.106</v>
      </c>
      <c r="P49" s="59" t="s">
        <v>165</v>
      </c>
      <c r="Q49" s="91" t="s">
        <v>166</v>
      </c>
      <c r="R49" s="91" t="s">
        <v>167</v>
      </c>
      <c r="S49" s="59"/>
      <c r="T49" s="26" t="s">
        <v>171</v>
      </c>
      <c r="U49" s="92">
        <v>0.6</v>
      </c>
      <c r="V49" s="26">
        <v>100</v>
      </c>
      <c r="W49" s="58">
        <v>14.5</v>
      </c>
      <c r="X49" s="61">
        <v>15.7</v>
      </c>
      <c r="Y49" s="58">
        <f>V49*0.091</f>
        <v>9.1</v>
      </c>
      <c r="Z49" s="91" t="s">
        <v>43</v>
      </c>
      <c r="AA49" s="91" t="s">
        <v>43</v>
      </c>
      <c r="AB49" s="91" t="s">
        <v>44</v>
      </c>
      <c r="AC49" s="91" t="s">
        <v>45</v>
      </c>
      <c r="AD49" s="97"/>
      <c r="AE49" s="32" t="s">
        <v>134</v>
      </c>
      <c r="AF49" s="32" t="s">
        <v>137</v>
      </c>
    </row>
    <row r="50" ht="31" customHeight="1" spans="1:32">
      <c r="A50" s="31"/>
      <c r="B50" s="25">
        <v>45</v>
      </c>
      <c r="C50" s="32" t="s">
        <v>102</v>
      </c>
      <c r="D50" s="32" t="s">
        <v>235</v>
      </c>
      <c r="E50" s="32" t="s">
        <v>236</v>
      </c>
      <c r="F50" s="28">
        <v>2025</v>
      </c>
      <c r="G50" s="34">
        <v>278</v>
      </c>
      <c r="H50" s="30">
        <v>25</v>
      </c>
      <c r="I50" s="52" t="s">
        <v>163</v>
      </c>
      <c r="J50" s="26" t="s">
        <v>189</v>
      </c>
      <c r="K50" s="54">
        <v>0.8</v>
      </c>
      <c r="L50" s="55">
        <v>164</v>
      </c>
      <c r="M50" s="56">
        <v>13.1</v>
      </c>
      <c r="N50" s="57">
        <v>14.2</v>
      </c>
      <c r="O50" s="58">
        <f>L50*0.076</f>
        <v>12.464</v>
      </c>
      <c r="P50" s="59" t="s">
        <v>165</v>
      </c>
      <c r="Q50" s="91" t="s">
        <v>166</v>
      </c>
      <c r="R50" s="91" t="s">
        <v>167</v>
      </c>
      <c r="S50" s="59"/>
      <c r="T50" s="26" t="s">
        <v>189</v>
      </c>
      <c r="U50" s="92">
        <v>0.6</v>
      </c>
      <c r="V50" s="26">
        <v>100</v>
      </c>
      <c r="W50" s="56">
        <v>13.6</v>
      </c>
      <c r="X50" s="57">
        <v>14.5</v>
      </c>
      <c r="Y50" s="58">
        <f>V50*0.076</f>
        <v>7.6</v>
      </c>
      <c r="Z50" s="91" t="s">
        <v>43</v>
      </c>
      <c r="AA50" s="91" t="s">
        <v>43</v>
      </c>
      <c r="AB50" s="91" t="s">
        <v>44</v>
      </c>
      <c r="AC50" s="91" t="s">
        <v>45</v>
      </c>
      <c r="AD50" s="97"/>
      <c r="AE50" s="32" t="s">
        <v>134</v>
      </c>
      <c r="AF50" s="32" t="s">
        <v>237</v>
      </c>
    </row>
    <row r="51" ht="36" customHeight="1" spans="1:32">
      <c r="A51" s="31"/>
      <c r="B51" s="25">
        <v>46</v>
      </c>
      <c r="C51" s="32" t="s">
        <v>92</v>
      </c>
      <c r="D51" s="32" t="s">
        <v>238</v>
      </c>
      <c r="E51" s="27" t="s">
        <v>239</v>
      </c>
      <c r="F51" s="28">
        <v>2025</v>
      </c>
      <c r="G51" s="34">
        <v>590</v>
      </c>
      <c r="H51" s="33">
        <v>9</v>
      </c>
      <c r="I51" s="52" t="s">
        <v>163</v>
      </c>
      <c r="J51" s="26" t="s">
        <v>179</v>
      </c>
      <c r="K51" s="54">
        <v>0.7</v>
      </c>
      <c r="L51" s="55">
        <v>186</v>
      </c>
      <c r="M51" s="56">
        <v>6.8</v>
      </c>
      <c r="N51" s="57">
        <v>7.8</v>
      </c>
      <c r="O51" s="58">
        <v>2.4</v>
      </c>
      <c r="P51" s="59" t="s">
        <v>190</v>
      </c>
      <c r="Q51" s="91" t="s">
        <v>166</v>
      </c>
      <c r="R51" s="91" t="s">
        <v>167</v>
      </c>
      <c r="S51" s="59"/>
      <c r="T51" s="26" t="s">
        <v>179</v>
      </c>
      <c r="U51" s="92">
        <v>0.6</v>
      </c>
      <c r="V51" s="26">
        <v>160</v>
      </c>
      <c r="W51" s="56">
        <v>7.3</v>
      </c>
      <c r="X51" s="57">
        <v>8.2</v>
      </c>
      <c r="Y51" s="58">
        <v>2.4</v>
      </c>
      <c r="Z51" s="91" t="s">
        <v>43</v>
      </c>
      <c r="AA51" s="91" t="s">
        <v>43</v>
      </c>
      <c r="AB51" s="91" t="s">
        <v>44</v>
      </c>
      <c r="AC51" s="91" t="s">
        <v>45</v>
      </c>
      <c r="AD51" s="97"/>
      <c r="AE51" s="32" t="s">
        <v>134</v>
      </c>
      <c r="AF51" s="32" t="s">
        <v>237</v>
      </c>
    </row>
    <row r="52" ht="31" customHeight="1" spans="1:32">
      <c r="A52" s="31"/>
      <c r="B52" s="25">
        <v>47</v>
      </c>
      <c r="C52" s="32" t="s">
        <v>102</v>
      </c>
      <c r="D52" s="32" t="s">
        <v>240</v>
      </c>
      <c r="E52" s="32" t="s">
        <v>241</v>
      </c>
      <c r="F52" s="28">
        <v>2025</v>
      </c>
      <c r="G52" s="34">
        <v>212</v>
      </c>
      <c r="H52" s="33">
        <v>19</v>
      </c>
      <c r="I52" s="52" t="s">
        <v>163</v>
      </c>
      <c r="J52" s="26" t="s">
        <v>188</v>
      </c>
      <c r="K52" s="54">
        <v>0.8</v>
      </c>
      <c r="L52" s="55">
        <v>200</v>
      </c>
      <c r="M52" s="58">
        <v>12</v>
      </c>
      <c r="N52" s="57">
        <v>13.9</v>
      </c>
      <c r="O52" s="58">
        <f>L52*0.072</f>
        <v>14.4</v>
      </c>
      <c r="P52" s="59" t="s">
        <v>165</v>
      </c>
      <c r="Q52" s="91" t="s">
        <v>166</v>
      </c>
      <c r="R52" s="91" t="s">
        <v>167</v>
      </c>
      <c r="S52" s="59"/>
      <c r="T52" s="26" t="s">
        <v>189</v>
      </c>
      <c r="U52" s="92">
        <v>0.6</v>
      </c>
      <c r="V52" s="26">
        <v>120</v>
      </c>
      <c r="W52" s="58">
        <v>12.4</v>
      </c>
      <c r="X52" s="61">
        <v>14</v>
      </c>
      <c r="Y52" s="58">
        <f>V52*0.072</f>
        <v>8.64</v>
      </c>
      <c r="Z52" s="91" t="s">
        <v>43</v>
      </c>
      <c r="AA52" s="91" t="s">
        <v>43</v>
      </c>
      <c r="AB52" s="91" t="s">
        <v>44</v>
      </c>
      <c r="AC52" s="91" t="s">
        <v>45</v>
      </c>
      <c r="AD52" s="97"/>
      <c r="AE52" s="32" t="s">
        <v>134</v>
      </c>
      <c r="AF52" s="32" t="s">
        <v>237</v>
      </c>
    </row>
    <row r="53" ht="31" customHeight="1" spans="1:32">
      <c r="A53" s="31"/>
      <c r="B53" s="25">
        <v>48</v>
      </c>
      <c r="C53" s="42" t="s">
        <v>66</v>
      </c>
      <c r="D53" s="42" t="s">
        <v>193</v>
      </c>
      <c r="E53" s="42" t="s">
        <v>242</v>
      </c>
      <c r="F53" s="28">
        <v>2025</v>
      </c>
      <c r="G53" s="34">
        <v>189</v>
      </c>
      <c r="H53" s="38">
        <v>8</v>
      </c>
      <c r="I53" s="52" t="s">
        <v>163</v>
      </c>
      <c r="J53" s="37" t="s">
        <v>243</v>
      </c>
      <c r="K53" s="66">
        <v>0.7</v>
      </c>
      <c r="L53" s="67">
        <v>200</v>
      </c>
      <c r="M53" s="70">
        <v>6.3</v>
      </c>
      <c r="N53" s="84">
        <v>6.5</v>
      </c>
      <c r="O53" s="70">
        <v>2</v>
      </c>
      <c r="P53" s="59" t="s">
        <v>190</v>
      </c>
      <c r="Q53" s="91" t="s">
        <v>166</v>
      </c>
      <c r="R53" s="91" t="s">
        <v>167</v>
      </c>
      <c r="S53" s="59"/>
      <c r="T53" s="37" t="s">
        <v>244</v>
      </c>
      <c r="U53" s="92">
        <v>0.6</v>
      </c>
      <c r="V53" s="37">
        <v>160</v>
      </c>
      <c r="W53" s="70">
        <v>6.6</v>
      </c>
      <c r="X53" s="84">
        <v>6.8</v>
      </c>
      <c r="Y53" s="70">
        <v>2</v>
      </c>
      <c r="Z53" s="91" t="s">
        <v>43</v>
      </c>
      <c r="AA53" s="91" t="s">
        <v>43</v>
      </c>
      <c r="AB53" s="91" t="s">
        <v>44</v>
      </c>
      <c r="AC53" s="91" t="s">
        <v>45</v>
      </c>
      <c r="AD53" s="97"/>
      <c r="AE53" s="32" t="s">
        <v>134</v>
      </c>
      <c r="AF53" s="42" t="s">
        <v>245</v>
      </c>
    </row>
    <row r="54" ht="31" customHeight="1" spans="1:32">
      <c r="A54" s="31"/>
      <c r="B54" s="25">
        <v>49</v>
      </c>
      <c r="C54" s="32" t="s">
        <v>223</v>
      </c>
      <c r="D54" s="32" t="s">
        <v>192</v>
      </c>
      <c r="E54" s="32" t="s">
        <v>92</v>
      </c>
      <c r="F54" s="28">
        <v>2025</v>
      </c>
      <c r="G54" s="34">
        <v>17</v>
      </c>
      <c r="H54" s="30">
        <v>19</v>
      </c>
      <c r="I54" s="52" t="s">
        <v>163</v>
      </c>
      <c r="J54" s="26" t="s">
        <v>243</v>
      </c>
      <c r="K54" s="54">
        <v>0.8</v>
      </c>
      <c r="L54" s="55">
        <v>168.933333333333</v>
      </c>
      <c r="M54" s="58">
        <v>12</v>
      </c>
      <c r="N54" s="57">
        <v>13.7</v>
      </c>
      <c r="O54" s="58">
        <f>L54*0.07</f>
        <v>11.8253333333333</v>
      </c>
      <c r="P54" s="59" t="s">
        <v>165</v>
      </c>
      <c r="Q54" s="91" t="s">
        <v>166</v>
      </c>
      <c r="R54" s="91" t="s">
        <v>167</v>
      </c>
      <c r="S54" s="59"/>
      <c r="T54" s="37" t="s">
        <v>244</v>
      </c>
      <c r="U54" s="92">
        <v>0.6</v>
      </c>
      <c r="V54" s="26">
        <v>120</v>
      </c>
      <c r="W54" s="58">
        <v>12.4</v>
      </c>
      <c r="X54" s="57">
        <v>13.8</v>
      </c>
      <c r="Y54" s="58">
        <f>V54*0.07</f>
        <v>8.4</v>
      </c>
      <c r="Z54" s="91" t="s">
        <v>43</v>
      </c>
      <c r="AA54" s="91" t="s">
        <v>43</v>
      </c>
      <c r="AB54" s="91" t="s">
        <v>44</v>
      </c>
      <c r="AC54" s="91" t="s">
        <v>45</v>
      </c>
      <c r="AD54" s="97"/>
      <c r="AE54" s="32" t="s">
        <v>134</v>
      </c>
      <c r="AF54" s="32" t="s">
        <v>246</v>
      </c>
    </row>
    <row r="55" ht="31" customHeight="1" spans="1:32">
      <c r="A55" s="31"/>
      <c r="B55" s="25">
        <v>50</v>
      </c>
      <c r="C55" s="32" t="s">
        <v>223</v>
      </c>
      <c r="D55" s="32" t="s">
        <v>62</v>
      </c>
      <c r="E55" s="32" t="s">
        <v>247</v>
      </c>
      <c r="F55" s="28">
        <v>2025</v>
      </c>
      <c r="G55" s="34">
        <v>24</v>
      </c>
      <c r="H55" s="30">
        <v>28</v>
      </c>
      <c r="I55" s="52" t="s">
        <v>163</v>
      </c>
      <c r="J55" s="26" t="s">
        <v>189</v>
      </c>
      <c r="K55" s="54">
        <v>0.8</v>
      </c>
      <c r="L55" s="55">
        <v>135</v>
      </c>
      <c r="M55" s="70">
        <v>13</v>
      </c>
      <c r="N55" s="61">
        <v>14</v>
      </c>
      <c r="O55" s="58">
        <f>L55*0.073</f>
        <v>9.855</v>
      </c>
      <c r="P55" s="59" t="s">
        <v>165</v>
      </c>
      <c r="Q55" s="91" t="s">
        <v>166</v>
      </c>
      <c r="R55" s="91" t="s">
        <v>167</v>
      </c>
      <c r="S55" s="59"/>
      <c r="T55" s="26" t="s">
        <v>189</v>
      </c>
      <c r="U55" s="92">
        <v>0.6</v>
      </c>
      <c r="V55" s="37">
        <v>100</v>
      </c>
      <c r="W55" s="70">
        <v>13.3</v>
      </c>
      <c r="X55" s="61">
        <v>14.4</v>
      </c>
      <c r="Y55" s="58">
        <f>V55*0.073</f>
        <v>7.3</v>
      </c>
      <c r="Z55" s="91" t="s">
        <v>43</v>
      </c>
      <c r="AA55" s="91" t="s">
        <v>43</v>
      </c>
      <c r="AB55" s="91" t="s">
        <v>44</v>
      </c>
      <c r="AC55" s="91" t="s">
        <v>45</v>
      </c>
      <c r="AD55" s="97"/>
      <c r="AE55" s="32" t="s">
        <v>134</v>
      </c>
      <c r="AF55" s="32" t="s">
        <v>246</v>
      </c>
    </row>
    <row r="56" ht="31" customHeight="1" spans="1:32">
      <c r="A56" s="31"/>
      <c r="B56" s="25">
        <v>51</v>
      </c>
      <c r="C56" s="32" t="s">
        <v>193</v>
      </c>
      <c r="D56" s="32" t="s">
        <v>240</v>
      </c>
      <c r="E56" s="32" t="s">
        <v>225</v>
      </c>
      <c r="F56" s="28">
        <v>2025</v>
      </c>
      <c r="G56" s="34">
        <v>79</v>
      </c>
      <c r="H56" s="30">
        <v>26</v>
      </c>
      <c r="I56" s="52" t="s">
        <v>163</v>
      </c>
      <c r="J56" s="26" t="s">
        <v>179</v>
      </c>
      <c r="K56" s="54">
        <v>0.8</v>
      </c>
      <c r="L56" s="55">
        <v>126</v>
      </c>
      <c r="M56" s="58">
        <v>13</v>
      </c>
      <c r="N56" s="57">
        <v>13.8</v>
      </c>
      <c r="O56" s="58">
        <f>L56*0.071</f>
        <v>8.946</v>
      </c>
      <c r="P56" s="59" t="s">
        <v>165</v>
      </c>
      <c r="Q56" s="91" t="s">
        <v>166</v>
      </c>
      <c r="R56" s="91" t="s">
        <v>167</v>
      </c>
      <c r="S56" s="59"/>
      <c r="T56" s="26" t="s">
        <v>179</v>
      </c>
      <c r="U56" s="92">
        <v>0.6</v>
      </c>
      <c r="V56" s="26">
        <v>100</v>
      </c>
      <c r="W56" s="58">
        <v>13.4</v>
      </c>
      <c r="X56" s="57">
        <v>13.9</v>
      </c>
      <c r="Y56" s="58">
        <f>V56*0.071</f>
        <v>7.1</v>
      </c>
      <c r="Z56" s="91" t="s">
        <v>43</v>
      </c>
      <c r="AA56" s="91" t="s">
        <v>43</v>
      </c>
      <c r="AB56" s="91" t="s">
        <v>44</v>
      </c>
      <c r="AC56" s="91" t="s">
        <v>45</v>
      </c>
      <c r="AD56" s="97"/>
      <c r="AE56" s="32" t="s">
        <v>134</v>
      </c>
      <c r="AF56" s="32" t="s">
        <v>246</v>
      </c>
    </row>
    <row r="57" ht="31" customHeight="1" spans="1:32">
      <c r="A57" s="31"/>
      <c r="B57" s="25">
        <v>52</v>
      </c>
      <c r="C57" s="32" t="s">
        <v>193</v>
      </c>
      <c r="D57" s="32" t="s">
        <v>225</v>
      </c>
      <c r="E57" s="32" t="s">
        <v>248</v>
      </c>
      <c r="F57" s="28">
        <v>2025</v>
      </c>
      <c r="G57" s="34">
        <v>210</v>
      </c>
      <c r="H57" s="30">
        <v>22</v>
      </c>
      <c r="I57" s="52" t="s">
        <v>163</v>
      </c>
      <c r="J57" s="26" t="s">
        <v>179</v>
      </c>
      <c r="K57" s="54">
        <v>0.8</v>
      </c>
      <c r="L57" s="55">
        <v>114</v>
      </c>
      <c r="M57" s="56">
        <v>12.2</v>
      </c>
      <c r="N57" s="61">
        <v>13</v>
      </c>
      <c r="O57" s="58">
        <f>L57*0.061</f>
        <v>6.954</v>
      </c>
      <c r="P57" s="59" t="s">
        <v>165</v>
      </c>
      <c r="Q57" s="91" t="s">
        <v>166</v>
      </c>
      <c r="R57" s="91" t="s">
        <v>167</v>
      </c>
      <c r="S57" s="59"/>
      <c r="T57" s="26" t="s">
        <v>179</v>
      </c>
      <c r="U57" s="92">
        <v>0.6</v>
      </c>
      <c r="V57" s="26">
        <v>100</v>
      </c>
      <c r="W57" s="56">
        <v>12.3</v>
      </c>
      <c r="X57" s="61">
        <v>13.4</v>
      </c>
      <c r="Y57" s="58">
        <f>V57*0.061</f>
        <v>6.1</v>
      </c>
      <c r="Z57" s="91" t="s">
        <v>43</v>
      </c>
      <c r="AA57" s="91" t="s">
        <v>43</v>
      </c>
      <c r="AB57" s="91" t="s">
        <v>44</v>
      </c>
      <c r="AC57" s="91" t="s">
        <v>45</v>
      </c>
      <c r="AD57" s="97"/>
      <c r="AE57" s="32" t="s">
        <v>134</v>
      </c>
      <c r="AF57" s="32" t="s">
        <v>246</v>
      </c>
    </row>
    <row r="58" ht="36" customHeight="1" spans="1:32">
      <c r="A58" s="31"/>
      <c r="B58" s="25">
        <v>53</v>
      </c>
      <c r="C58" s="42" t="s">
        <v>193</v>
      </c>
      <c r="D58" s="42" t="s">
        <v>116</v>
      </c>
      <c r="E58" s="44" t="s">
        <v>249</v>
      </c>
      <c r="F58" s="28">
        <v>2025</v>
      </c>
      <c r="G58" s="34">
        <v>439</v>
      </c>
      <c r="H58" s="30">
        <v>22</v>
      </c>
      <c r="I58" s="52" t="s">
        <v>163</v>
      </c>
      <c r="J58" s="26" t="s">
        <v>232</v>
      </c>
      <c r="K58" s="54">
        <v>0.8</v>
      </c>
      <c r="L58" s="55">
        <v>112</v>
      </c>
      <c r="M58" s="56">
        <v>11.5</v>
      </c>
      <c r="N58" s="57" t="s">
        <v>250</v>
      </c>
      <c r="O58" s="58">
        <f>L58*0.062</f>
        <v>6.944</v>
      </c>
      <c r="P58" s="59" t="s">
        <v>165</v>
      </c>
      <c r="Q58" s="91" t="s">
        <v>166</v>
      </c>
      <c r="R58" s="91" t="s">
        <v>167</v>
      </c>
      <c r="S58" s="59"/>
      <c r="T58" s="26" t="s">
        <v>243</v>
      </c>
      <c r="U58" s="92">
        <v>0.6</v>
      </c>
      <c r="V58" s="26">
        <v>100</v>
      </c>
      <c r="W58" s="56">
        <v>11.7</v>
      </c>
      <c r="X58" s="57">
        <v>13.5</v>
      </c>
      <c r="Y58" s="58">
        <f>V58*0.062</f>
        <v>6.2</v>
      </c>
      <c r="Z58" s="91" t="s">
        <v>43</v>
      </c>
      <c r="AA58" s="91" t="s">
        <v>43</v>
      </c>
      <c r="AB58" s="91" t="s">
        <v>44</v>
      </c>
      <c r="AC58" s="91" t="s">
        <v>45</v>
      </c>
      <c r="AD58" s="97"/>
      <c r="AE58" s="32" t="s">
        <v>134</v>
      </c>
      <c r="AF58" s="32" t="s">
        <v>246</v>
      </c>
    </row>
    <row r="59" ht="31" customHeight="1" spans="1:32">
      <c r="A59" s="31"/>
      <c r="B59" s="25">
        <v>54</v>
      </c>
      <c r="C59" s="32" t="s">
        <v>193</v>
      </c>
      <c r="D59" s="32" t="s">
        <v>193</v>
      </c>
      <c r="E59" s="32" t="s">
        <v>251</v>
      </c>
      <c r="F59" s="28">
        <v>2025</v>
      </c>
      <c r="G59" s="34">
        <v>157</v>
      </c>
      <c r="H59" s="30">
        <v>20</v>
      </c>
      <c r="I59" s="52" t="s">
        <v>163</v>
      </c>
      <c r="J59" s="26" t="s">
        <v>232</v>
      </c>
      <c r="K59" s="54">
        <v>0.8</v>
      </c>
      <c r="L59" s="55">
        <v>137</v>
      </c>
      <c r="M59" s="58">
        <v>13</v>
      </c>
      <c r="N59" s="57">
        <v>14.7</v>
      </c>
      <c r="O59" s="58">
        <f>L59*0.083</f>
        <v>11.371</v>
      </c>
      <c r="P59" s="59" t="s">
        <v>165</v>
      </c>
      <c r="Q59" s="91" t="s">
        <v>166</v>
      </c>
      <c r="R59" s="91" t="s">
        <v>167</v>
      </c>
      <c r="S59" s="59"/>
      <c r="T59" s="26" t="s">
        <v>232</v>
      </c>
      <c r="U59" s="92">
        <v>0.6</v>
      </c>
      <c r="V59" s="26">
        <v>120</v>
      </c>
      <c r="W59" s="58">
        <v>13.3</v>
      </c>
      <c r="X59" s="57">
        <v>14.9</v>
      </c>
      <c r="Y59" s="58">
        <f>V59*0.083</f>
        <v>9.96</v>
      </c>
      <c r="Z59" s="91" t="s">
        <v>43</v>
      </c>
      <c r="AA59" s="91" t="s">
        <v>43</v>
      </c>
      <c r="AB59" s="91" t="s">
        <v>44</v>
      </c>
      <c r="AC59" s="91" t="s">
        <v>45</v>
      </c>
      <c r="AD59" s="97"/>
      <c r="AE59" s="32" t="s">
        <v>134</v>
      </c>
      <c r="AF59" s="32" t="s">
        <v>246</v>
      </c>
    </row>
    <row r="60" ht="31" customHeight="1" spans="1:32">
      <c r="A60" s="31"/>
      <c r="B60" s="25">
        <v>55</v>
      </c>
      <c r="C60" s="32" t="s">
        <v>193</v>
      </c>
      <c r="D60" s="32">
        <v>10</v>
      </c>
      <c r="E60" s="32" t="s">
        <v>252</v>
      </c>
      <c r="F60" s="28">
        <v>2025</v>
      </c>
      <c r="G60" s="34">
        <v>114</v>
      </c>
      <c r="H60" s="30">
        <v>28</v>
      </c>
      <c r="I60" s="52" t="s">
        <v>163</v>
      </c>
      <c r="J60" s="26" t="s">
        <v>224</v>
      </c>
      <c r="K60" s="54">
        <v>0.8</v>
      </c>
      <c r="L60" s="55">
        <v>98.9333333333333</v>
      </c>
      <c r="M60" s="58">
        <v>13</v>
      </c>
      <c r="N60" s="57">
        <v>15.3</v>
      </c>
      <c r="O60" s="58">
        <f>L60*0.091</f>
        <v>9.00293333333333</v>
      </c>
      <c r="P60" s="59" t="s">
        <v>165</v>
      </c>
      <c r="Q60" s="91" t="s">
        <v>166</v>
      </c>
      <c r="R60" s="91" t="s">
        <v>167</v>
      </c>
      <c r="S60" s="59"/>
      <c r="T60" s="26" t="s">
        <v>179</v>
      </c>
      <c r="U60" s="92">
        <v>0.6</v>
      </c>
      <c r="V60" s="26">
        <v>80</v>
      </c>
      <c r="W60" s="58">
        <v>13.4</v>
      </c>
      <c r="X60" s="57">
        <v>15.8</v>
      </c>
      <c r="Y60" s="58">
        <f>V60*0.091</f>
        <v>7.28</v>
      </c>
      <c r="Z60" s="91" t="s">
        <v>43</v>
      </c>
      <c r="AA60" s="91" t="s">
        <v>43</v>
      </c>
      <c r="AB60" s="91" t="s">
        <v>44</v>
      </c>
      <c r="AC60" s="91" t="s">
        <v>45</v>
      </c>
      <c r="AD60" s="97"/>
      <c r="AE60" s="32" t="s">
        <v>134</v>
      </c>
      <c r="AF60" s="32" t="s">
        <v>246</v>
      </c>
    </row>
    <row r="61" ht="31" customHeight="1" spans="1:32">
      <c r="A61" s="31"/>
      <c r="B61" s="25">
        <v>56</v>
      </c>
      <c r="C61" s="32" t="s">
        <v>253</v>
      </c>
      <c r="D61" s="32" t="s">
        <v>192</v>
      </c>
      <c r="E61" s="32" t="s">
        <v>240</v>
      </c>
      <c r="F61" s="28">
        <v>2025</v>
      </c>
      <c r="G61" s="34">
        <v>18</v>
      </c>
      <c r="H61" s="30">
        <v>10</v>
      </c>
      <c r="I61" s="52" t="s">
        <v>163</v>
      </c>
      <c r="J61" s="85" t="s">
        <v>179</v>
      </c>
      <c r="K61" s="54">
        <v>0.7</v>
      </c>
      <c r="L61" s="55">
        <v>186</v>
      </c>
      <c r="M61" s="56">
        <v>7.6</v>
      </c>
      <c r="N61" s="57">
        <v>7.8</v>
      </c>
      <c r="O61" s="58">
        <v>3</v>
      </c>
      <c r="P61" s="59" t="s">
        <v>190</v>
      </c>
      <c r="Q61" s="91" t="s">
        <v>166</v>
      </c>
      <c r="R61" s="91" t="s">
        <v>167</v>
      </c>
      <c r="S61" s="59"/>
      <c r="T61" s="85" t="s">
        <v>179</v>
      </c>
      <c r="U61" s="92">
        <v>0.6</v>
      </c>
      <c r="V61" s="26">
        <v>160</v>
      </c>
      <c r="W61" s="56">
        <v>7.8</v>
      </c>
      <c r="X61" s="57">
        <v>7.9</v>
      </c>
      <c r="Y61" s="58">
        <v>3</v>
      </c>
      <c r="Z61" s="91" t="s">
        <v>43</v>
      </c>
      <c r="AA61" s="91" t="s">
        <v>43</v>
      </c>
      <c r="AB61" s="91" t="s">
        <v>44</v>
      </c>
      <c r="AC61" s="91" t="s">
        <v>45</v>
      </c>
      <c r="AD61" s="97"/>
      <c r="AE61" s="32" t="s">
        <v>134</v>
      </c>
      <c r="AF61" s="39" t="s">
        <v>135</v>
      </c>
    </row>
    <row r="62" ht="31" customHeight="1" spans="1:32">
      <c r="A62" s="31"/>
      <c r="B62" s="25">
        <v>57</v>
      </c>
      <c r="C62" s="32" t="s">
        <v>193</v>
      </c>
      <c r="D62" s="32" t="s">
        <v>225</v>
      </c>
      <c r="E62" s="32" t="s">
        <v>200</v>
      </c>
      <c r="F62" s="28">
        <v>2025</v>
      </c>
      <c r="G62" s="34">
        <v>83</v>
      </c>
      <c r="H62" s="30">
        <v>24</v>
      </c>
      <c r="I62" s="52" t="s">
        <v>163</v>
      </c>
      <c r="J62" s="26" t="s">
        <v>171</v>
      </c>
      <c r="K62" s="54">
        <v>0.8</v>
      </c>
      <c r="L62" s="55">
        <v>188</v>
      </c>
      <c r="M62" s="58">
        <v>8.5</v>
      </c>
      <c r="N62" s="57">
        <v>11.2</v>
      </c>
      <c r="O62" s="58">
        <v>8.6</v>
      </c>
      <c r="P62" s="59" t="s">
        <v>165</v>
      </c>
      <c r="Q62" s="91" t="s">
        <v>166</v>
      </c>
      <c r="R62" s="91" t="s">
        <v>167</v>
      </c>
      <c r="S62" s="59"/>
      <c r="T62" s="26" t="s">
        <v>171</v>
      </c>
      <c r="U62" s="92">
        <v>0.6</v>
      </c>
      <c r="V62" s="26">
        <v>100</v>
      </c>
      <c r="W62" s="58">
        <v>8.7</v>
      </c>
      <c r="X62" s="57">
        <v>11.5</v>
      </c>
      <c r="Y62" s="58">
        <v>8.6</v>
      </c>
      <c r="Z62" s="91" t="s">
        <v>43</v>
      </c>
      <c r="AA62" s="91" t="s">
        <v>43</v>
      </c>
      <c r="AB62" s="91" t="s">
        <v>44</v>
      </c>
      <c r="AC62" s="91" t="s">
        <v>45</v>
      </c>
      <c r="AD62" s="97"/>
      <c r="AE62" s="32" t="s">
        <v>123</v>
      </c>
      <c r="AF62" s="98" t="s">
        <v>124</v>
      </c>
    </row>
    <row r="63" ht="31" customHeight="1" spans="1:32">
      <c r="A63" s="31"/>
      <c r="B63" s="25">
        <v>58</v>
      </c>
      <c r="C63" s="32" t="s">
        <v>254</v>
      </c>
      <c r="D63" s="32" t="s">
        <v>62</v>
      </c>
      <c r="E63" s="32" t="s">
        <v>255</v>
      </c>
      <c r="F63" s="28">
        <v>2025</v>
      </c>
      <c r="G63" s="34">
        <v>62</v>
      </c>
      <c r="H63" s="30">
        <v>16</v>
      </c>
      <c r="I63" s="52" t="s">
        <v>163</v>
      </c>
      <c r="J63" s="85" t="s">
        <v>171</v>
      </c>
      <c r="K63" s="54">
        <v>0.8</v>
      </c>
      <c r="L63" s="55">
        <v>167</v>
      </c>
      <c r="M63" s="56">
        <v>10.7</v>
      </c>
      <c r="N63" s="57">
        <v>12.4</v>
      </c>
      <c r="O63" s="58">
        <f>L63*0.054</f>
        <v>9.018</v>
      </c>
      <c r="P63" s="59" t="s">
        <v>165</v>
      </c>
      <c r="Q63" s="91" t="s">
        <v>166</v>
      </c>
      <c r="R63" s="91" t="s">
        <v>167</v>
      </c>
      <c r="S63" s="59"/>
      <c r="T63" s="85" t="s">
        <v>171</v>
      </c>
      <c r="U63" s="92">
        <v>0.6</v>
      </c>
      <c r="V63" s="26">
        <v>120</v>
      </c>
      <c r="W63" s="56">
        <v>10.9</v>
      </c>
      <c r="X63" s="57">
        <v>12.8</v>
      </c>
      <c r="Y63" s="58">
        <f>V63*0.054</f>
        <v>6.48</v>
      </c>
      <c r="Z63" s="91" t="s">
        <v>43</v>
      </c>
      <c r="AA63" s="91" t="s">
        <v>43</v>
      </c>
      <c r="AB63" s="91" t="s">
        <v>44</v>
      </c>
      <c r="AC63" s="91" t="s">
        <v>45</v>
      </c>
      <c r="AD63" s="97"/>
      <c r="AE63" s="32" t="s">
        <v>134</v>
      </c>
      <c r="AF63" s="39" t="s">
        <v>135</v>
      </c>
    </row>
    <row r="64" ht="31" customHeight="1" spans="1:32">
      <c r="A64" s="31"/>
      <c r="B64" s="25">
        <v>59</v>
      </c>
      <c r="C64" s="32" t="s">
        <v>254</v>
      </c>
      <c r="D64" s="32" t="s">
        <v>225</v>
      </c>
      <c r="E64" s="32" t="s">
        <v>169</v>
      </c>
      <c r="F64" s="28">
        <v>2025</v>
      </c>
      <c r="G64" s="34">
        <v>110</v>
      </c>
      <c r="H64" s="30">
        <v>18</v>
      </c>
      <c r="I64" s="52" t="s">
        <v>163</v>
      </c>
      <c r="J64" s="26" t="s">
        <v>171</v>
      </c>
      <c r="K64" s="54">
        <v>0.8</v>
      </c>
      <c r="L64" s="55">
        <v>160</v>
      </c>
      <c r="M64" s="56">
        <v>11.3</v>
      </c>
      <c r="N64" s="57">
        <v>13.6</v>
      </c>
      <c r="O64" s="58">
        <f>L64*0.067</f>
        <v>10.72</v>
      </c>
      <c r="P64" s="59" t="s">
        <v>165</v>
      </c>
      <c r="Q64" s="91" t="s">
        <v>166</v>
      </c>
      <c r="R64" s="91" t="s">
        <v>167</v>
      </c>
      <c r="S64" s="59"/>
      <c r="T64" s="26" t="s">
        <v>171</v>
      </c>
      <c r="U64" s="92">
        <v>0.6</v>
      </c>
      <c r="V64" s="26">
        <v>120</v>
      </c>
      <c r="W64" s="56">
        <v>11.6</v>
      </c>
      <c r="X64" s="57">
        <v>13.9</v>
      </c>
      <c r="Y64" s="58">
        <f>V64*0.067</f>
        <v>8.04</v>
      </c>
      <c r="Z64" s="91" t="s">
        <v>43</v>
      </c>
      <c r="AA64" s="91" t="s">
        <v>43</v>
      </c>
      <c r="AB64" s="91" t="s">
        <v>44</v>
      </c>
      <c r="AC64" s="91" t="s">
        <v>45</v>
      </c>
      <c r="AD64" s="97"/>
      <c r="AE64" s="32" t="s">
        <v>134</v>
      </c>
      <c r="AF64" s="39" t="s">
        <v>135</v>
      </c>
    </row>
    <row r="65" ht="53" customHeight="1" spans="1:32">
      <c r="A65" s="31"/>
      <c r="B65" s="25">
        <v>60</v>
      </c>
      <c r="C65" s="42" t="s">
        <v>256</v>
      </c>
      <c r="D65" s="44" t="s">
        <v>257</v>
      </c>
      <c r="E65" s="44" t="s">
        <v>258</v>
      </c>
      <c r="F65" s="28">
        <v>2025</v>
      </c>
      <c r="G65" s="34">
        <v>1293</v>
      </c>
      <c r="H65" s="38">
        <v>18</v>
      </c>
      <c r="I65" s="52" t="s">
        <v>163</v>
      </c>
      <c r="J65" s="37" t="s">
        <v>171</v>
      </c>
      <c r="K65" s="66">
        <v>0.8</v>
      </c>
      <c r="L65" s="67">
        <v>156</v>
      </c>
      <c r="M65" s="68">
        <v>11.5</v>
      </c>
      <c r="N65" s="69">
        <v>13.3</v>
      </c>
      <c r="O65" s="70">
        <f>L65*0.065</f>
        <v>10.14</v>
      </c>
      <c r="P65" s="59" t="s">
        <v>165</v>
      </c>
      <c r="Q65" s="91" t="s">
        <v>166</v>
      </c>
      <c r="R65" s="91" t="s">
        <v>167</v>
      </c>
      <c r="S65" s="59"/>
      <c r="T65" s="37" t="s">
        <v>171</v>
      </c>
      <c r="U65" s="92">
        <v>0.6</v>
      </c>
      <c r="V65" s="37">
        <v>120</v>
      </c>
      <c r="W65" s="68">
        <v>11.7</v>
      </c>
      <c r="X65" s="69">
        <v>13.5</v>
      </c>
      <c r="Y65" s="70">
        <f>V65*0.065</f>
        <v>7.8</v>
      </c>
      <c r="Z65" s="91" t="s">
        <v>43</v>
      </c>
      <c r="AA65" s="91" t="s">
        <v>43</v>
      </c>
      <c r="AB65" s="91" t="s">
        <v>44</v>
      </c>
      <c r="AC65" s="91" t="s">
        <v>45</v>
      </c>
      <c r="AD65" s="97"/>
      <c r="AE65" s="32" t="s">
        <v>134</v>
      </c>
      <c r="AF65" s="39" t="s">
        <v>135</v>
      </c>
    </row>
    <row r="66" ht="31" customHeight="1" spans="1:32">
      <c r="A66" s="31"/>
      <c r="B66" s="25">
        <v>61</v>
      </c>
      <c r="C66" s="32" t="s">
        <v>253</v>
      </c>
      <c r="D66" s="32" t="s">
        <v>223</v>
      </c>
      <c r="E66" s="32" t="s">
        <v>225</v>
      </c>
      <c r="F66" s="28">
        <v>2025</v>
      </c>
      <c r="G66" s="34">
        <v>86</v>
      </c>
      <c r="H66" s="33">
        <v>13</v>
      </c>
      <c r="I66" s="52" t="s">
        <v>163</v>
      </c>
      <c r="J66" s="26" t="s">
        <v>171</v>
      </c>
      <c r="K66" s="54">
        <v>0.8</v>
      </c>
      <c r="L66" s="55">
        <v>182</v>
      </c>
      <c r="M66" s="58">
        <v>7.8</v>
      </c>
      <c r="N66" s="57">
        <v>9.4</v>
      </c>
      <c r="O66" s="62">
        <f>L66*0.028</f>
        <v>5.096</v>
      </c>
      <c r="P66" s="59" t="s">
        <v>165</v>
      </c>
      <c r="Q66" s="91" t="s">
        <v>166</v>
      </c>
      <c r="R66" s="91" t="s">
        <v>167</v>
      </c>
      <c r="S66" s="59"/>
      <c r="T66" s="26" t="s">
        <v>171</v>
      </c>
      <c r="U66" s="92">
        <v>0.6</v>
      </c>
      <c r="V66" s="26">
        <v>160</v>
      </c>
      <c r="W66" s="58">
        <v>8</v>
      </c>
      <c r="X66" s="57">
        <v>9.7</v>
      </c>
      <c r="Y66" s="62">
        <f>V66*0.028</f>
        <v>4.48</v>
      </c>
      <c r="Z66" s="91" t="s">
        <v>43</v>
      </c>
      <c r="AA66" s="91" t="s">
        <v>43</v>
      </c>
      <c r="AB66" s="91" t="s">
        <v>44</v>
      </c>
      <c r="AC66" s="91" t="s">
        <v>45</v>
      </c>
      <c r="AD66" s="97"/>
      <c r="AE66" s="32" t="s">
        <v>134</v>
      </c>
      <c r="AF66" s="39" t="s">
        <v>135</v>
      </c>
    </row>
    <row r="67" ht="31" customHeight="1" spans="1:32">
      <c r="A67" s="31"/>
      <c r="B67" s="25">
        <v>62</v>
      </c>
      <c r="C67" s="32" t="s">
        <v>253</v>
      </c>
      <c r="D67" s="32" t="s">
        <v>193</v>
      </c>
      <c r="E67" s="32" t="s">
        <v>169</v>
      </c>
      <c r="F67" s="28">
        <v>2025</v>
      </c>
      <c r="G67" s="34">
        <v>62</v>
      </c>
      <c r="H67" s="33">
        <v>13</v>
      </c>
      <c r="I67" s="52" t="s">
        <v>163</v>
      </c>
      <c r="J67" s="26" t="s">
        <v>171</v>
      </c>
      <c r="K67" s="54">
        <v>0.8</v>
      </c>
      <c r="L67" s="55">
        <v>180</v>
      </c>
      <c r="M67" s="58">
        <v>7.8</v>
      </c>
      <c r="N67" s="57">
        <v>9.2</v>
      </c>
      <c r="O67" s="62">
        <f>L67*0.026</f>
        <v>4.68</v>
      </c>
      <c r="P67" s="59" t="s">
        <v>165</v>
      </c>
      <c r="Q67" s="91" t="s">
        <v>166</v>
      </c>
      <c r="R67" s="91" t="s">
        <v>167</v>
      </c>
      <c r="S67" s="59"/>
      <c r="T67" s="26" t="s">
        <v>171</v>
      </c>
      <c r="U67" s="92">
        <v>0.6</v>
      </c>
      <c r="V67" s="26">
        <v>160</v>
      </c>
      <c r="W67" s="58">
        <v>8.1</v>
      </c>
      <c r="X67" s="57">
        <v>9.6</v>
      </c>
      <c r="Y67" s="62">
        <f>V67*0.026</f>
        <v>4.16</v>
      </c>
      <c r="Z67" s="91" t="s">
        <v>43</v>
      </c>
      <c r="AA67" s="91" t="s">
        <v>43</v>
      </c>
      <c r="AB67" s="91" t="s">
        <v>44</v>
      </c>
      <c r="AC67" s="91" t="s">
        <v>45</v>
      </c>
      <c r="AD67" s="97"/>
      <c r="AE67" s="32" t="s">
        <v>134</v>
      </c>
      <c r="AF67" s="39" t="s">
        <v>135</v>
      </c>
    </row>
    <row r="68" ht="31" customHeight="1" spans="1:32">
      <c r="A68" s="31"/>
      <c r="B68" s="25">
        <v>63</v>
      </c>
      <c r="C68" s="32" t="s">
        <v>253</v>
      </c>
      <c r="D68" s="32" t="s">
        <v>193</v>
      </c>
      <c r="E68" s="32" t="s">
        <v>62</v>
      </c>
      <c r="F68" s="28">
        <v>2025</v>
      </c>
      <c r="G68" s="34">
        <v>17</v>
      </c>
      <c r="H68" s="33">
        <v>13</v>
      </c>
      <c r="I68" s="52" t="s">
        <v>163</v>
      </c>
      <c r="J68" s="26" t="s">
        <v>171</v>
      </c>
      <c r="K68" s="54">
        <v>0.8</v>
      </c>
      <c r="L68" s="55">
        <v>200</v>
      </c>
      <c r="M68" s="56">
        <v>7.8</v>
      </c>
      <c r="N68" s="57">
        <v>9.4</v>
      </c>
      <c r="O68" s="62">
        <f>L68*0.028</f>
        <v>5.6</v>
      </c>
      <c r="P68" s="59" t="s">
        <v>165</v>
      </c>
      <c r="Q68" s="91" t="s">
        <v>166</v>
      </c>
      <c r="R68" s="91" t="s">
        <v>167</v>
      </c>
      <c r="S68" s="59"/>
      <c r="T68" s="26" t="s">
        <v>171</v>
      </c>
      <c r="U68" s="92">
        <v>0.6</v>
      </c>
      <c r="V68" s="26">
        <v>160</v>
      </c>
      <c r="W68" s="58">
        <v>8</v>
      </c>
      <c r="X68" s="57">
        <v>9.7</v>
      </c>
      <c r="Y68" s="62">
        <f>V68*0.028</f>
        <v>4.48</v>
      </c>
      <c r="Z68" s="91" t="s">
        <v>43</v>
      </c>
      <c r="AA68" s="91" t="s">
        <v>43</v>
      </c>
      <c r="AB68" s="91" t="s">
        <v>44</v>
      </c>
      <c r="AC68" s="91" t="s">
        <v>45</v>
      </c>
      <c r="AD68" s="97"/>
      <c r="AE68" s="32" t="s">
        <v>134</v>
      </c>
      <c r="AF68" s="39" t="s">
        <v>135</v>
      </c>
    </row>
    <row r="69" ht="78" customHeight="1" spans="1:32">
      <c r="A69" s="31"/>
      <c r="B69" s="25">
        <v>64</v>
      </c>
      <c r="C69" s="32" t="s">
        <v>256</v>
      </c>
      <c r="D69" s="27" t="s">
        <v>259</v>
      </c>
      <c r="E69" s="27" t="s">
        <v>260</v>
      </c>
      <c r="F69" s="28">
        <v>2025</v>
      </c>
      <c r="G69" s="34">
        <v>1530</v>
      </c>
      <c r="H69" s="33">
        <v>13</v>
      </c>
      <c r="I69" s="52" t="s">
        <v>163</v>
      </c>
      <c r="J69" s="26" t="s">
        <v>171</v>
      </c>
      <c r="K69" s="54">
        <v>0.8</v>
      </c>
      <c r="L69" s="55">
        <v>194</v>
      </c>
      <c r="M69" s="58">
        <v>8.2</v>
      </c>
      <c r="N69" s="61">
        <v>10.3</v>
      </c>
      <c r="O69" s="62">
        <f>L69*0.034</f>
        <v>6.596</v>
      </c>
      <c r="P69" s="59" t="s">
        <v>165</v>
      </c>
      <c r="Q69" s="91" t="s">
        <v>166</v>
      </c>
      <c r="R69" s="91" t="s">
        <v>167</v>
      </c>
      <c r="S69" s="59"/>
      <c r="T69" s="26" t="s">
        <v>171</v>
      </c>
      <c r="U69" s="92">
        <v>0.6</v>
      </c>
      <c r="V69" s="26">
        <v>160</v>
      </c>
      <c r="W69" s="58">
        <v>8.5</v>
      </c>
      <c r="X69" s="61">
        <v>10.7</v>
      </c>
      <c r="Y69" s="62">
        <f>V69*0.034</f>
        <v>5.44</v>
      </c>
      <c r="Z69" s="91" t="s">
        <v>43</v>
      </c>
      <c r="AA69" s="91" t="s">
        <v>43</v>
      </c>
      <c r="AB69" s="91" t="s">
        <v>44</v>
      </c>
      <c r="AC69" s="91" t="s">
        <v>45</v>
      </c>
      <c r="AD69" s="97"/>
      <c r="AE69" s="32" t="s">
        <v>134</v>
      </c>
      <c r="AF69" s="39" t="s">
        <v>135</v>
      </c>
    </row>
    <row r="70" ht="31" customHeight="1" spans="1:32">
      <c r="A70" s="31"/>
      <c r="B70" s="25">
        <v>65</v>
      </c>
      <c r="C70" s="32" t="s">
        <v>254</v>
      </c>
      <c r="D70" s="32" t="s">
        <v>62</v>
      </c>
      <c r="E70" s="32" t="s">
        <v>169</v>
      </c>
      <c r="F70" s="28">
        <v>2025</v>
      </c>
      <c r="G70" s="34">
        <v>100</v>
      </c>
      <c r="H70" s="33">
        <v>13</v>
      </c>
      <c r="I70" s="52" t="s">
        <v>163</v>
      </c>
      <c r="J70" s="26" t="s">
        <v>171</v>
      </c>
      <c r="K70" s="54">
        <v>0.6</v>
      </c>
      <c r="L70" s="55">
        <v>156</v>
      </c>
      <c r="M70" s="68">
        <v>11.5</v>
      </c>
      <c r="N70" s="69">
        <v>13.3</v>
      </c>
      <c r="O70" s="70">
        <f>L70*0.065</f>
        <v>10.14</v>
      </c>
      <c r="P70" s="59" t="s">
        <v>165</v>
      </c>
      <c r="Q70" s="91" t="s">
        <v>166</v>
      </c>
      <c r="R70" s="91" t="s">
        <v>167</v>
      </c>
      <c r="S70" s="59"/>
      <c r="T70" s="26" t="s">
        <v>171</v>
      </c>
      <c r="U70" s="92">
        <v>0.6</v>
      </c>
      <c r="V70" s="37">
        <v>120</v>
      </c>
      <c r="W70" s="68">
        <v>11.8</v>
      </c>
      <c r="X70" s="69">
        <v>13.6</v>
      </c>
      <c r="Y70" s="70">
        <f>V70*0.065</f>
        <v>7.8</v>
      </c>
      <c r="Z70" s="91" t="s">
        <v>43</v>
      </c>
      <c r="AA70" s="91" t="s">
        <v>43</v>
      </c>
      <c r="AB70" s="91" t="s">
        <v>44</v>
      </c>
      <c r="AC70" s="91" t="s">
        <v>45</v>
      </c>
      <c r="AD70" s="97"/>
      <c r="AE70" s="32" t="s">
        <v>134</v>
      </c>
      <c r="AF70" s="39" t="s">
        <v>135</v>
      </c>
    </row>
    <row r="71" ht="31" customHeight="1" spans="1:32">
      <c r="A71" s="31"/>
      <c r="B71" s="25">
        <v>66</v>
      </c>
      <c r="C71" s="32" t="s">
        <v>261</v>
      </c>
      <c r="D71" s="32" t="s">
        <v>225</v>
      </c>
      <c r="E71" s="32" t="s">
        <v>195</v>
      </c>
      <c r="F71" s="28">
        <v>2025</v>
      </c>
      <c r="G71" s="34">
        <v>131</v>
      </c>
      <c r="H71" s="33">
        <v>8</v>
      </c>
      <c r="I71" s="52" t="s">
        <v>163</v>
      </c>
      <c r="J71" s="26" t="s">
        <v>171</v>
      </c>
      <c r="K71" s="54">
        <v>0.7</v>
      </c>
      <c r="L71" s="55">
        <v>196</v>
      </c>
      <c r="M71" s="58">
        <v>6</v>
      </c>
      <c r="N71" s="61">
        <v>6.5</v>
      </c>
      <c r="O71" s="58">
        <v>1.8</v>
      </c>
      <c r="P71" s="59" t="s">
        <v>190</v>
      </c>
      <c r="Q71" s="91" t="s">
        <v>166</v>
      </c>
      <c r="R71" s="91" t="s">
        <v>167</v>
      </c>
      <c r="S71" s="59"/>
      <c r="T71" s="26" t="s">
        <v>171</v>
      </c>
      <c r="U71" s="92">
        <v>0.6</v>
      </c>
      <c r="V71" s="26">
        <v>160</v>
      </c>
      <c r="W71" s="58">
        <v>6.6</v>
      </c>
      <c r="X71" s="61">
        <v>7.1</v>
      </c>
      <c r="Y71" s="58">
        <v>1.8</v>
      </c>
      <c r="Z71" s="91" t="s">
        <v>43</v>
      </c>
      <c r="AA71" s="91" t="s">
        <v>43</v>
      </c>
      <c r="AB71" s="91" t="s">
        <v>44</v>
      </c>
      <c r="AC71" s="91" t="s">
        <v>45</v>
      </c>
      <c r="AD71" s="97"/>
      <c r="AE71" s="39" t="s">
        <v>123</v>
      </c>
      <c r="AF71" s="32" t="s">
        <v>262</v>
      </c>
    </row>
    <row r="72" ht="31" customHeight="1" spans="1:32">
      <c r="A72" s="31"/>
      <c r="B72" s="25">
        <v>67</v>
      </c>
      <c r="C72" s="32" t="s">
        <v>98</v>
      </c>
      <c r="D72" s="32" t="s">
        <v>71</v>
      </c>
      <c r="E72" s="27" t="s">
        <v>263</v>
      </c>
      <c r="F72" s="28">
        <v>2025</v>
      </c>
      <c r="G72" s="34">
        <v>560</v>
      </c>
      <c r="H72" s="30">
        <v>16</v>
      </c>
      <c r="I72" s="52" t="s">
        <v>163</v>
      </c>
      <c r="J72" s="85" t="s">
        <v>171</v>
      </c>
      <c r="K72" s="54">
        <v>0.8</v>
      </c>
      <c r="L72" s="55">
        <v>176</v>
      </c>
      <c r="M72" s="56">
        <v>10.8</v>
      </c>
      <c r="N72" s="57">
        <v>12.9</v>
      </c>
      <c r="O72" s="58">
        <f>L72*0.06</f>
        <v>10.56</v>
      </c>
      <c r="P72" s="59" t="s">
        <v>165</v>
      </c>
      <c r="Q72" s="91" t="s">
        <v>166</v>
      </c>
      <c r="R72" s="91" t="s">
        <v>167</v>
      </c>
      <c r="S72" s="59"/>
      <c r="T72" s="85" t="s">
        <v>171</v>
      </c>
      <c r="U72" s="92">
        <v>0.6</v>
      </c>
      <c r="V72" s="26">
        <v>140</v>
      </c>
      <c r="W72" s="56">
        <v>11.5</v>
      </c>
      <c r="X72" s="57">
        <v>13.2</v>
      </c>
      <c r="Y72" s="58">
        <f>V72*0.06</f>
        <v>8.4</v>
      </c>
      <c r="Z72" s="91" t="s">
        <v>43</v>
      </c>
      <c r="AA72" s="91" t="s">
        <v>43</v>
      </c>
      <c r="AB72" s="91" t="s">
        <v>44</v>
      </c>
      <c r="AC72" s="91" t="s">
        <v>45</v>
      </c>
      <c r="AD72" s="97"/>
      <c r="AE72" s="39" t="s">
        <v>123</v>
      </c>
      <c r="AF72" s="39" t="s">
        <v>264</v>
      </c>
    </row>
    <row r="73" ht="31" customHeight="1" spans="1:32">
      <c r="A73" s="31"/>
      <c r="B73" s="25">
        <v>68</v>
      </c>
      <c r="C73" s="32" t="s">
        <v>62</v>
      </c>
      <c r="D73" s="32" t="s">
        <v>169</v>
      </c>
      <c r="E73" s="32" t="s">
        <v>200</v>
      </c>
      <c r="F73" s="28">
        <v>2025</v>
      </c>
      <c r="G73" s="34">
        <v>58</v>
      </c>
      <c r="H73" s="33">
        <v>21</v>
      </c>
      <c r="I73" s="52" t="s">
        <v>163</v>
      </c>
      <c r="J73" s="26" t="s">
        <v>171</v>
      </c>
      <c r="K73" s="54">
        <v>0.8</v>
      </c>
      <c r="L73" s="55">
        <v>186</v>
      </c>
      <c r="M73" s="56">
        <v>10.7</v>
      </c>
      <c r="N73" s="61">
        <v>13</v>
      </c>
      <c r="O73" s="58">
        <f>L73*0.061</f>
        <v>11.346</v>
      </c>
      <c r="P73" s="59" t="s">
        <v>165</v>
      </c>
      <c r="Q73" s="91" t="s">
        <v>166</v>
      </c>
      <c r="R73" s="91" t="s">
        <v>167</v>
      </c>
      <c r="S73" s="59"/>
      <c r="T73" s="26" t="s">
        <v>171</v>
      </c>
      <c r="U73" s="92">
        <v>0.6</v>
      </c>
      <c r="V73" s="26">
        <v>120</v>
      </c>
      <c r="W73" s="56">
        <v>10.9</v>
      </c>
      <c r="X73" s="61">
        <v>13.4</v>
      </c>
      <c r="Y73" s="58">
        <f>V73*0.061</f>
        <v>7.32</v>
      </c>
      <c r="Z73" s="91" t="s">
        <v>43</v>
      </c>
      <c r="AA73" s="91" t="s">
        <v>43</v>
      </c>
      <c r="AB73" s="91" t="s">
        <v>44</v>
      </c>
      <c r="AC73" s="91" t="s">
        <v>45</v>
      </c>
      <c r="AD73" s="97"/>
      <c r="AE73" s="39" t="s">
        <v>123</v>
      </c>
      <c r="AF73" s="39" t="s">
        <v>124</v>
      </c>
    </row>
    <row r="74" ht="31" customHeight="1" spans="1:32">
      <c r="A74" s="31"/>
      <c r="B74" s="25">
        <v>69</v>
      </c>
      <c r="C74" s="32" t="s">
        <v>62</v>
      </c>
      <c r="D74" s="32" t="s">
        <v>223</v>
      </c>
      <c r="E74" s="32" t="s">
        <v>240</v>
      </c>
      <c r="F74" s="28">
        <v>2025</v>
      </c>
      <c r="G74" s="34">
        <v>74</v>
      </c>
      <c r="H74" s="33">
        <v>21</v>
      </c>
      <c r="I74" s="52" t="s">
        <v>163</v>
      </c>
      <c r="J74" s="26" t="s">
        <v>171</v>
      </c>
      <c r="K74" s="54">
        <v>0.8</v>
      </c>
      <c r="L74" s="55">
        <v>182</v>
      </c>
      <c r="M74" s="58">
        <v>11</v>
      </c>
      <c r="N74" s="57">
        <v>13.2</v>
      </c>
      <c r="O74" s="58">
        <f>L74*0.063</f>
        <v>11.466</v>
      </c>
      <c r="P74" s="59" t="s">
        <v>165</v>
      </c>
      <c r="Q74" s="91" t="s">
        <v>166</v>
      </c>
      <c r="R74" s="91" t="s">
        <v>167</v>
      </c>
      <c r="S74" s="59"/>
      <c r="T74" s="26" t="s">
        <v>171</v>
      </c>
      <c r="U74" s="92">
        <v>0.6</v>
      </c>
      <c r="V74" s="26">
        <v>120</v>
      </c>
      <c r="W74" s="58">
        <v>11.3</v>
      </c>
      <c r="X74" s="57">
        <v>13.6</v>
      </c>
      <c r="Y74" s="58">
        <f>V74*0.063</f>
        <v>7.56</v>
      </c>
      <c r="Z74" s="91" t="s">
        <v>43</v>
      </c>
      <c r="AA74" s="91" t="s">
        <v>43</v>
      </c>
      <c r="AB74" s="91" t="s">
        <v>44</v>
      </c>
      <c r="AC74" s="91" t="s">
        <v>45</v>
      </c>
      <c r="AD74" s="97"/>
      <c r="AE74" s="39" t="s">
        <v>123</v>
      </c>
      <c r="AF74" s="39" t="s">
        <v>124</v>
      </c>
    </row>
    <row r="75" ht="31" customHeight="1" spans="1:32">
      <c r="A75" s="31"/>
      <c r="B75" s="25">
        <v>70</v>
      </c>
      <c r="C75" s="32" t="s">
        <v>223</v>
      </c>
      <c r="D75" s="32" t="s">
        <v>130</v>
      </c>
      <c r="E75" s="32" t="s">
        <v>64</v>
      </c>
      <c r="F75" s="28">
        <v>2025</v>
      </c>
      <c r="G75" s="34">
        <v>120</v>
      </c>
      <c r="H75" s="33">
        <v>20</v>
      </c>
      <c r="I75" s="52" t="s">
        <v>163</v>
      </c>
      <c r="J75" s="26" t="s">
        <v>183</v>
      </c>
      <c r="K75" s="54">
        <v>0.8</v>
      </c>
      <c r="L75" s="55">
        <v>180</v>
      </c>
      <c r="M75" s="58">
        <v>10.7</v>
      </c>
      <c r="N75" s="57">
        <v>13.5</v>
      </c>
      <c r="O75" s="58">
        <f>L75*0.067</f>
        <v>12.06</v>
      </c>
      <c r="P75" s="59" t="s">
        <v>165</v>
      </c>
      <c r="Q75" s="91" t="s">
        <v>166</v>
      </c>
      <c r="R75" s="91" t="s">
        <v>167</v>
      </c>
      <c r="S75" s="59"/>
      <c r="T75" s="26" t="s">
        <v>265</v>
      </c>
      <c r="U75" s="92">
        <v>0.6</v>
      </c>
      <c r="V75" s="26">
        <v>120</v>
      </c>
      <c r="W75" s="58">
        <v>11</v>
      </c>
      <c r="X75" s="57">
        <v>13.8</v>
      </c>
      <c r="Y75" s="58">
        <f>V75*0.067</f>
        <v>8.04</v>
      </c>
      <c r="Z75" s="91" t="s">
        <v>43</v>
      </c>
      <c r="AA75" s="91" t="s">
        <v>43</v>
      </c>
      <c r="AB75" s="91" t="s">
        <v>44</v>
      </c>
      <c r="AC75" s="91" t="s">
        <v>45</v>
      </c>
      <c r="AD75" s="97"/>
      <c r="AE75" s="39" t="s">
        <v>123</v>
      </c>
      <c r="AF75" s="39" t="s">
        <v>124</v>
      </c>
    </row>
    <row r="76" ht="31" customHeight="1" spans="1:32">
      <c r="A76" s="31"/>
      <c r="B76" s="25">
        <v>71</v>
      </c>
      <c r="C76" s="32" t="s">
        <v>61</v>
      </c>
      <c r="D76" s="32" t="s">
        <v>266</v>
      </c>
      <c r="E76" s="32" t="s">
        <v>267</v>
      </c>
      <c r="F76" s="28">
        <v>2025</v>
      </c>
      <c r="G76" s="34">
        <v>474</v>
      </c>
      <c r="H76" s="30">
        <v>16</v>
      </c>
      <c r="I76" s="52" t="s">
        <v>163</v>
      </c>
      <c r="J76" s="26" t="s">
        <v>171</v>
      </c>
      <c r="K76" s="54">
        <v>0.8</v>
      </c>
      <c r="L76" s="55">
        <v>176</v>
      </c>
      <c r="M76" s="58">
        <v>11</v>
      </c>
      <c r="N76" s="57">
        <v>12.6</v>
      </c>
      <c r="O76" s="58">
        <f>L76*0.057</f>
        <v>10.032</v>
      </c>
      <c r="P76" s="59" t="s">
        <v>165</v>
      </c>
      <c r="Q76" s="91" t="s">
        <v>166</v>
      </c>
      <c r="R76" s="91" t="s">
        <v>167</v>
      </c>
      <c r="S76" s="59"/>
      <c r="T76" s="26" t="s">
        <v>171</v>
      </c>
      <c r="U76" s="92">
        <v>0.6</v>
      </c>
      <c r="V76" s="26">
        <v>120</v>
      </c>
      <c r="W76" s="58">
        <v>11.1</v>
      </c>
      <c r="X76" s="57">
        <v>12.7</v>
      </c>
      <c r="Y76" s="58">
        <f>V76*0.057</f>
        <v>6.84</v>
      </c>
      <c r="Z76" s="91" t="s">
        <v>43</v>
      </c>
      <c r="AA76" s="91" t="s">
        <v>43</v>
      </c>
      <c r="AB76" s="91" t="s">
        <v>44</v>
      </c>
      <c r="AC76" s="91" t="s">
        <v>45</v>
      </c>
      <c r="AD76" s="97"/>
      <c r="AE76" s="39" t="s">
        <v>123</v>
      </c>
      <c r="AF76" s="32" t="s">
        <v>268</v>
      </c>
    </row>
    <row r="77" ht="31" customHeight="1" spans="1:32">
      <c r="A77" s="31"/>
      <c r="B77" s="25">
        <v>72</v>
      </c>
      <c r="C77" s="32" t="s">
        <v>269</v>
      </c>
      <c r="D77" s="32" t="s">
        <v>93</v>
      </c>
      <c r="E77" s="32" t="s">
        <v>62</v>
      </c>
      <c r="F77" s="28">
        <v>2025</v>
      </c>
      <c r="G77" s="34">
        <v>97</v>
      </c>
      <c r="H77" s="33">
        <v>18</v>
      </c>
      <c r="I77" s="52" t="s">
        <v>163</v>
      </c>
      <c r="J77" s="26" t="s">
        <v>171</v>
      </c>
      <c r="K77" s="54">
        <v>0.8</v>
      </c>
      <c r="L77" s="55">
        <v>160</v>
      </c>
      <c r="M77" s="56">
        <v>12.3</v>
      </c>
      <c r="N77" s="57">
        <v>13.5</v>
      </c>
      <c r="O77" s="58">
        <f>L77*0.067</f>
        <v>10.72</v>
      </c>
      <c r="P77" s="59" t="s">
        <v>165</v>
      </c>
      <c r="Q77" s="91" t="s">
        <v>166</v>
      </c>
      <c r="R77" s="91" t="s">
        <v>167</v>
      </c>
      <c r="S77" s="59"/>
      <c r="T77" s="26" t="s">
        <v>171</v>
      </c>
      <c r="U77" s="92">
        <v>0.6</v>
      </c>
      <c r="V77" s="26">
        <v>120</v>
      </c>
      <c r="W77" s="56">
        <v>12.6</v>
      </c>
      <c r="X77" s="57">
        <v>13.9</v>
      </c>
      <c r="Y77" s="58">
        <f>V77*0.067</f>
        <v>8.04</v>
      </c>
      <c r="Z77" s="91" t="s">
        <v>43</v>
      </c>
      <c r="AA77" s="91" t="s">
        <v>43</v>
      </c>
      <c r="AB77" s="91" t="s">
        <v>44</v>
      </c>
      <c r="AC77" s="91" t="s">
        <v>45</v>
      </c>
      <c r="AD77" s="97"/>
      <c r="AE77" s="39" t="s">
        <v>123</v>
      </c>
      <c r="AF77" s="32" t="s">
        <v>131</v>
      </c>
    </row>
    <row r="78" ht="31" customHeight="1" spans="1:32">
      <c r="A78" s="31"/>
      <c r="B78" s="25">
        <v>73</v>
      </c>
      <c r="C78" s="32" t="s">
        <v>270</v>
      </c>
      <c r="D78" s="32" t="s">
        <v>240</v>
      </c>
      <c r="E78" s="32" t="s">
        <v>86</v>
      </c>
      <c r="F78" s="28">
        <v>2025</v>
      </c>
      <c r="G78" s="34">
        <v>54</v>
      </c>
      <c r="H78" s="33">
        <v>20</v>
      </c>
      <c r="I78" s="52" t="s">
        <v>163</v>
      </c>
      <c r="J78" s="26" t="s">
        <v>171</v>
      </c>
      <c r="K78" s="54">
        <v>0.8</v>
      </c>
      <c r="L78" s="55">
        <v>200</v>
      </c>
      <c r="M78" s="56">
        <v>12.5</v>
      </c>
      <c r="N78" s="57">
        <v>14.2</v>
      </c>
      <c r="O78" s="58">
        <f>L78*0.076</f>
        <v>15.2</v>
      </c>
      <c r="P78" s="59" t="s">
        <v>165</v>
      </c>
      <c r="Q78" s="91" t="s">
        <v>166</v>
      </c>
      <c r="R78" s="91" t="s">
        <v>167</v>
      </c>
      <c r="S78" s="59"/>
      <c r="T78" s="26" t="s">
        <v>171</v>
      </c>
      <c r="U78" s="92">
        <v>0.6</v>
      </c>
      <c r="V78" s="26">
        <v>140</v>
      </c>
      <c r="W78" s="56">
        <v>12.9</v>
      </c>
      <c r="X78" s="57">
        <v>14.6</v>
      </c>
      <c r="Y78" s="58">
        <f>V78*0.076</f>
        <v>10.64</v>
      </c>
      <c r="Z78" s="91" t="s">
        <v>43</v>
      </c>
      <c r="AA78" s="91" t="s">
        <v>43</v>
      </c>
      <c r="AB78" s="91" t="s">
        <v>44</v>
      </c>
      <c r="AC78" s="91" t="s">
        <v>45</v>
      </c>
      <c r="AD78" s="97"/>
      <c r="AE78" s="39" t="s">
        <v>123</v>
      </c>
      <c r="AF78" s="32" t="s">
        <v>131</v>
      </c>
    </row>
    <row r="79" ht="31" customHeight="1" spans="1:32">
      <c r="A79" s="31"/>
      <c r="B79" s="25">
        <v>74</v>
      </c>
      <c r="C79" s="32" t="s">
        <v>129</v>
      </c>
      <c r="D79" s="32" t="s">
        <v>225</v>
      </c>
      <c r="E79" s="32" t="s">
        <v>62</v>
      </c>
      <c r="F79" s="28">
        <v>2025</v>
      </c>
      <c r="G79" s="34">
        <v>11</v>
      </c>
      <c r="H79" s="33">
        <v>15</v>
      </c>
      <c r="I79" s="52" t="s">
        <v>163</v>
      </c>
      <c r="J79" s="26" t="s">
        <v>171</v>
      </c>
      <c r="K79" s="54">
        <v>0.8</v>
      </c>
      <c r="L79" s="55">
        <v>193.333333333333</v>
      </c>
      <c r="M79" s="58">
        <v>10</v>
      </c>
      <c r="N79" s="57">
        <v>11.3</v>
      </c>
      <c r="O79" s="62">
        <f>L79*0.043</f>
        <v>8.31333333333332</v>
      </c>
      <c r="P79" s="59" t="s">
        <v>165</v>
      </c>
      <c r="Q79" s="91" t="s">
        <v>166</v>
      </c>
      <c r="R79" s="91" t="s">
        <v>167</v>
      </c>
      <c r="S79" s="59"/>
      <c r="T79" s="26" t="s">
        <v>171</v>
      </c>
      <c r="U79" s="92">
        <v>0.6</v>
      </c>
      <c r="V79" s="26">
        <v>140</v>
      </c>
      <c r="W79" s="58">
        <v>10.4</v>
      </c>
      <c r="X79" s="57">
        <v>11.5</v>
      </c>
      <c r="Y79" s="62">
        <f>V79*0.043</f>
        <v>6.02</v>
      </c>
      <c r="Z79" s="91" t="s">
        <v>43</v>
      </c>
      <c r="AA79" s="91" t="s">
        <v>43</v>
      </c>
      <c r="AB79" s="91" t="s">
        <v>44</v>
      </c>
      <c r="AC79" s="91" t="s">
        <v>45</v>
      </c>
      <c r="AD79" s="97"/>
      <c r="AE79" s="39" t="s">
        <v>123</v>
      </c>
      <c r="AF79" s="32" t="s">
        <v>131</v>
      </c>
    </row>
    <row r="80" ht="31" customHeight="1" spans="1:32">
      <c r="A80" s="31"/>
      <c r="B80" s="25">
        <v>75</v>
      </c>
      <c r="C80" s="32" t="s">
        <v>254</v>
      </c>
      <c r="D80" s="32" t="s">
        <v>271</v>
      </c>
      <c r="E80" s="32" t="s">
        <v>272</v>
      </c>
      <c r="F80" s="28">
        <v>2025</v>
      </c>
      <c r="G80" s="34">
        <v>345</v>
      </c>
      <c r="H80" s="33">
        <v>23</v>
      </c>
      <c r="I80" s="52" t="s">
        <v>163</v>
      </c>
      <c r="J80" s="26" t="s">
        <v>273</v>
      </c>
      <c r="K80" s="54">
        <v>0.8</v>
      </c>
      <c r="L80" s="55">
        <v>143</v>
      </c>
      <c r="M80" s="56">
        <v>13.5</v>
      </c>
      <c r="N80" s="57">
        <v>14.8</v>
      </c>
      <c r="O80" s="58">
        <f>L80*0.084</f>
        <v>12.012</v>
      </c>
      <c r="P80" s="59" t="s">
        <v>165</v>
      </c>
      <c r="Q80" s="91" t="s">
        <v>166</v>
      </c>
      <c r="R80" s="91" t="s">
        <v>167</v>
      </c>
      <c r="S80" s="59"/>
      <c r="T80" s="26" t="s">
        <v>274</v>
      </c>
      <c r="U80" s="92">
        <v>0.6</v>
      </c>
      <c r="V80" s="26">
        <v>120</v>
      </c>
      <c r="W80" s="56">
        <v>13.7</v>
      </c>
      <c r="X80" s="57">
        <v>14.9</v>
      </c>
      <c r="Y80" s="58">
        <f>V80*0.084</f>
        <v>10.08</v>
      </c>
      <c r="Z80" s="91" t="s">
        <v>43</v>
      </c>
      <c r="AA80" s="91" t="s">
        <v>43</v>
      </c>
      <c r="AB80" s="91" t="s">
        <v>44</v>
      </c>
      <c r="AC80" s="91" t="s">
        <v>45</v>
      </c>
      <c r="AD80" s="97"/>
      <c r="AE80" s="39" t="s">
        <v>123</v>
      </c>
      <c r="AF80" s="32" t="s">
        <v>275</v>
      </c>
    </row>
    <row r="81" ht="31" customHeight="1" spans="1:32">
      <c r="A81" s="31"/>
      <c r="B81" s="25">
        <v>76</v>
      </c>
      <c r="C81" s="27" t="s">
        <v>276</v>
      </c>
      <c r="D81" s="27" t="s">
        <v>169</v>
      </c>
      <c r="E81" s="27" t="s">
        <v>277</v>
      </c>
      <c r="F81" s="28">
        <v>2025</v>
      </c>
      <c r="G81" s="34">
        <v>134</v>
      </c>
      <c r="H81" s="26">
        <v>31</v>
      </c>
      <c r="I81" s="52" t="s">
        <v>163</v>
      </c>
      <c r="J81" s="26" t="s">
        <v>188</v>
      </c>
      <c r="K81" s="62">
        <v>0.8</v>
      </c>
      <c r="L81" s="63">
        <v>154</v>
      </c>
      <c r="M81" s="62">
        <v>13</v>
      </c>
      <c r="N81" s="62">
        <v>16.7</v>
      </c>
      <c r="O81" s="70">
        <f>L81*0.113</f>
        <v>17.402</v>
      </c>
      <c r="P81" s="59" t="s">
        <v>165</v>
      </c>
      <c r="Q81" s="91" t="s">
        <v>166</v>
      </c>
      <c r="R81" s="91" t="s">
        <v>167</v>
      </c>
      <c r="S81" s="59"/>
      <c r="T81" s="26" t="s">
        <v>278</v>
      </c>
      <c r="U81" s="92">
        <v>0.6</v>
      </c>
      <c r="V81" s="26">
        <v>80</v>
      </c>
      <c r="W81" s="62">
        <v>13.3</v>
      </c>
      <c r="X81" s="62">
        <v>16.9</v>
      </c>
      <c r="Y81" s="70">
        <f>V81*0.113</f>
        <v>9.04</v>
      </c>
      <c r="Z81" s="91" t="s">
        <v>43</v>
      </c>
      <c r="AA81" s="91" t="s">
        <v>43</v>
      </c>
      <c r="AB81" s="91" t="s">
        <v>44</v>
      </c>
      <c r="AC81" s="91" t="s">
        <v>45</v>
      </c>
      <c r="AD81" s="97"/>
      <c r="AE81" s="39" t="s">
        <v>123</v>
      </c>
      <c r="AF81" s="26" t="s">
        <v>131</v>
      </c>
    </row>
    <row r="82" ht="31" customHeight="1" spans="1:32">
      <c r="A82" s="31"/>
      <c r="B82" s="25">
        <v>77</v>
      </c>
      <c r="C82" s="26">
        <v>4</v>
      </c>
      <c r="D82" s="26">
        <v>3</v>
      </c>
      <c r="E82" s="26">
        <v>5</v>
      </c>
      <c r="F82" s="28">
        <v>2025</v>
      </c>
      <c r="G82" s="34">
        <v>38</v>
      </c>
      <c r="H82" s="39">
        <v>13</v>
      </c>
      <c r="I82" s="52" t="s">
        <v>163</v>
      </c>
      <c r="J82" s="26" t="s">
        <v>171</v>
      </c>
      <c r="K82" s="71">
        <v>0.7</v>
      </c>
      <c r="L82" s="55">
        <v>183</v>
      </c>
      <c r="M82" s="71">
        <v>7.8</v>
      </c>
      <c r="N82" s="72">
        <v>9.5</v>
      </c>
      <c r="O82" s="62">
        <f>L82*0.028</f>
        <v>5.124</v>
      </c>
      <c r="P82" s="59" t="s">
        <v>165</v>
      </c>
      <c r="Q82" s="91" t="s">
        <v>166</v>
      </c>
      <c r="R82" s="91" t="s">
        <v>167</v>
      </c>
      <c r="S82" s="59"/>
      <c r="T82" s="26" t="s">
        <v>171</v>
      </c>
      <c r="U82" s="92">
        <v>0.6</v>
      </c>
      <c r="V82" s="26">
        <v>140</v>
      </c>
      <c r="W82" s="71">
        <v>8.1</v>
      </c>
      <c r="X82" s="72">
        <v>9.9</v>
      </c>
      <c r="Y82" s="62">
        <f>V82*0.028</f>
        <v>3.92</v>
      </c>
      <c r="Z82" s="91" t="s">
        <v>43</v>
      </c>
      <c r="AA82" s="91" t="s">
        <v>43</v>
      </c>
      <c r="AB82" s="91" t="s">
        <v>44</v>
      </c>
      <c r="AC82" s="91" t="s">
        <v>45</v>
      </c>
      <c r="AD82" s="97"/>
      <c r="AE82" s="39" t="s">
        <v>123</v>
      </c>
      <c r="AF82" s="26" t="s">
        <v>128</v>
      </c>
    </row>
    <row r="83" ht="31" customHeight="1" spans="1:32">
      <c r="A83" s="31"/>
      <c r="B83" s="25">
        <v>78</v>
      </c>
      <c r="C83" s="40" t="s">
        <v>102</v>
      </c>
      <c r="D83" s="40" t="s">
        <v>279</v>
      </c>
      <c r="E83" s="40" t="s">
        <v>280</v>
      </c>
      <c r="F83" s="28">
        <v>2025</v>
      </c>
      <c r="G83" s="34">
        <v>462</v>
      </c>
      <c r="H83" s="41">
        <v>11</v>
      </c>
      <c r="I83" s="52" t="s">
        <v>163</v>
      </c>
      <c r="J83" s="94" t="s">
        <v>171</v>
      </c>
      <c r="K83" s="74">
        <v>0.7</v>
      </c>
      <c r="L83" s="75">
        <v>200</v>
      </c>
      <c r="M83" s="76">
        <v>7</v>
      </c>
      <c r="N83" s="77">
        <v>8.5</v>
      </c>
      <c r="O83" s="78">
        <f>L83*0.022</f>
        <v>4.4</v>
      </c>
      <c r="P83" s="59" t="s">
        <v>165</v>
      </c>
      <c r="Q83" s="91" t="s">
        <v>166</v>
      </c>
      <c r="R83" s="91" t="s">
        <v>167</v>
      </c>
      <c r="S83" s="59"/>
      <c r="T83" s="94" t="s">
        <v>171</v>
      </c>
      <c r="U83" s="92">
        <v>0.6</v>
      </c>
      <c r="V83" s="94">
        <v>140</v>
      </c>
      <c r="W83" s="76">
        <v>7.3</v>
      </c>
      <c r="X83" s="77">
        <v>8.7</v>
      </c>
      <c r="Y83" s="78">
        <f>V83*0.022</f>
        <v>3.08</v>
      </c>
      <c r="Z83" s="91" t="s">
        <v>43</v>
      </c>
      <c r="AA83" s="91" t="s">
        <v>43</v>
      </c>
      <c r="AB83" s="91" t="s">
        <v>44</v>
      </c>
      <c r="AC83" s="91" t="s">
        <v>45</v>
      </c>
      <c r="AD83" s="97"/>
      <c r="AE83" s="40" t="s">
        <v>50</v>
      </c>
      <c r="AF83" s="40" t="s">
        <v>281</v>
      </c>
    </row>
    <row r="84" ht="31" customHeight="1" spans="1:32">
      <c r="A84" s="31"/>
      <c r="B84" s="25">
        <v>79</v>
      </c>
      <c r="C84" s="32" t="s">
        <v>86</v>
      </c>
      <c r="D84" s="32" t="s">
        <v>225</v>
      </c>
      <c r="E84" s="32" t="s">
        <v>68</v>
      </c>
      <c r="F84" s="28">
        <v>2025</v>
      </c>
      <c r="G84" s="34">
        <v>150</v>
      </c>
      <c r="H84" s="30">
        <v>18</v>
      </c>
      <c r="I84" s="52" t="s">
        <v>163</v>
      </c>
      <c r="J84" s="26" t="s">
        <v>171</v>
      </c>
      <c r="K84" s="54">
        <v>0.8</v>
      </c>
      <c r="L84" s="55">
        <v>180</v>
      </c>
      <c r="M84" s="58">
        <v>11</v>
      </c>
      <c r="N84" s="57">
        <v>13.2</v>
      </c>
      <c r="O84" s="58">
        <f>L84*0.063</f>
        <v>11.34</v>
      </c>
      <c r="P84" s="59" t="s">
        <v>165</v>
      </c>
      <c r="Q84" s="91" t="s">
        <v>166</v>
      </c>
      <c r="R84" s="91" t="s">
        <v>167</v>
      </c>
      <c r="S84" s="59"/>
      <c r="T84" s="26" t="s">
        <v>171</v>
      </c>
      <c r="U84" s="92">
        <v>0.6</v>
      </c>
      <c r="V84" s="26">
        <v>120</v>
      </c>
      <c r="W84" s="58">
        <v>11.4</v>
      </c>
      <c r="X84" s="57">
        <v>13.7</v>
      </c>
      <c r="Y84" s="58">
        <f>V84*0.063</f>
        <v>7.56</v>
      </c>
      <c r="Z84" s="91" t="s">
        <v>43</v>
      </c>
      <c r="AA84" s="91" t="s">
        <v>43</v>
      </c>
      <c r="AB84" s="91" t="s">
        <v>44</v>
      </c>
      <c r="AC84" s="91" t="s">
        <v>45</v>
      </c>
      <c r="AD84" s="97"/>
      <c r="AE84" s="40" t="s">
        <v>50</v>
      </c>
      <c r="AF84" s="40" t="s">
        <v>281</v>
      </c>
    </row>
    <row r="85" ht="31" customHeight="1" spans="1:32">
      <c r="A85" s="31"/>
      <c r="B85" s="25">
        <v>80</v>
      </c>
      <c r="C85" s="32" t="s">
        <v>86</v>
      </c>
      <c r="D85" s="32" t="s">
        <v>98</v>
      </c>
      <c r="E85" s="32" t="s">
        <v>62</v>
      </c>
      <c r="F85" s="28">
        <v>2025</v>
      </c>
      <c r="G85" s="34">
        <v>34</v>
      </c>
      <c r="H85" s="33">
        <v>19</v>
      </c>
      <c r="I85" s="52" t="s">
        <v>163</v>
      </c>
      <c r="J85" s="26" t="s">
        <v>171</v>
      </c>
      <c r="K85" s="54">
        <v>0.8</v>
      </c>
      <c r="L85" s="55">
        <v>169</v>
      </c>
      <c r="M85" s="56">
        <v>10.7</v>
      </c>
      <c r="N85" s="57">
        <v>12.1</v>
      </c>
      <c r="O85" s="58">
        <f>L85*0.051</f>
        <v>8.619</v>
      </c>
      <c r="P85" s="59" t="s">
        <v>165</v>
      </c>
      <c r="Q85" s="91" t="s">
        <v>166</v>
      </c>
      <c r="R85" s="91" t="s">
        <v>167</v>
      </c>
      <c r="S85" s="59"/>
      <c r="T85" s="26" t="s">
        <v>171</v>
      </c>
      <c r="U85" s="92">
        <v>0.6</v>
      </c>
      <c r="V85" s="26">
        <v>140</v>
      </c>
      <c r="W85" s="56">
        <v>10.9</v>
      </c>
      <c r="X85" s="57">
        <v>12.5</v>
      </c>
      <c r="Y85" s="58">
        <f>V85*0.051</f>
        <v>7.14</v>
      </c>
      <c r="Z85" s="91" t="s">
        <v>43</v>
      </c>
      <c r="AA85" s="91" t="s">
        <v>43</v>
      </c>
      <c r="AB85" s="91" t="s">
        <v>44</v>
      </c>
      <c r="AC85" s="91" t="s">
        <v>45</v>
      </c>
      <c r="AD85" s="97"/>
      <c r="AE85" s="40" t="s">
        <v>50</v>
      </c>
      <c r="AF85" s="40" t="s">
        <v>281</v>
      </c>
    </row>
    <row r="86" ht="31" customHeight="1" spans="1:32">
      <c r="A86" s="31"/>
      <c r="B86" s="25">
        <v>81</v>
      </c>
      <c r="C86" s="32" t="s">
        <v>86</v>
      </c>
      <c r="D86" s="32" t="s">
        <v>102</v>
      </c>
      <c r="E86" s="32" t="s">
        <v>282</v>
      </c>
      <c r="F86" s="28">
        <v>2025</v>
      </c>
      <c r="G86" s="34">
        <v>122</v>
      </c>
      <c r="H86" s="33">
        <v>19</v>
      </c>
      <c r="I86" s="52" t="s">
        <v>163</v>
      </c>
      <c r="J86" s="26" t="s">
        <v>243</v>
      </c>
      <c r="K86" s="54">
        <v>0.8</v>
      </c>
      <c r="L86" s="55">
        <v>196</v>
      </c>
      <c r="M86" s="56">
        <v>9.5</v>
      </c>
      <c r="N86" s="57">
        <v>11.2</v>
      </c>
      <c r="O86" s="58">
        <f>L86*0.042</f>
        <v>8.232</v>
      </c>
      <c r="P86" s="59" t="s">
        <v>165</v>
      </c>
      <c r="Q86" s="91" t="s">
        <v>166</v>
      </c>
      <c r="R86" s="91" t="s">
        <v>167</v>
      </c>
      <c r="S86" s="59"/>
      <c r="T86" s="26" t="s">
        <v>243</v>
      </c>
      <c r="U86" s="92">
        <v>0.6</v>
      </c>
      <c r="V86" s="26">
        <v>140</v>
      </c>
      <c r="W86" s="56">
        <v>9.8</v>
      </c>
      <c r="X86" s="57">
        <v>11.3</v>
      </c>
      <c r="Y86" s="58">
        <f>V86*0.042</f>
        <v>5.88</v>
      </c>
      <c r="Z86" s="91" t="s">
        <v>43</v>
      </c>
      <c r="AA86" s="91" t="s">
        <v>43</v>
      </c>
      <c r="AB86" s="91" t="s">
        <v>44</v>
      </c>
      <c r="AC86" s="91" t="s">
        <v>45</v>
      </c>
      <c r="AD86" s="97"/>
      <c r="AE86" s="40" t="s">
        <v>50</v>
      </c>
      <c r="AF86" s="40" t="s">
        <v>281</v>
      </c>
    </row>
    <row r="87" ht="31" customHeight="1" spans="1:32">
      <c r="A87" s="31"/>
      <c r="B87" s="25">
        <v>82</v>
      </c>
      <c r="C87" s="32" t="s">
        <v>86</v>
      </c>
      <c r="D87" s="32" t="s">
        <v>71</v>
      </c>
      <c r="E87" s="32" t="s">
        <v>283</v>
      </c>
      <c r="F87" s="28">
        <v>2025</v>
      </c>
      <c r="G87" s="34">
        <v>17</v>
      </c>
      <c r="H87" s="33">
        <v>13</v>
      </c>
      <c r="I87" s="52" t="s">
        <v>163</v>
      </c>
      <c r="J87" s="94" t="s">
        <v>171</v>
      </c>
      <c r="K87" s="54">
        <v>0.8</v>
      </c>
      <c r="L87" s="55">
        <v>200</v>
      </c>
      <c r="M87" s="56">
        <v>8.5</v>
      </c>
      <c r="N87" s="57">
        <v>10.7</v>
      </c>
      <c r="O87" s="62">
        <f>L87*0.038</f>
        <v>7.6</v>
      </c>
      <c r="P87" s="59" t="s">
        <v>165</v>
      </c>
      <c r="Q87" s="91" t="s">
        <v>166</v>
      </c>
      <c r="R87" s="91" t="s">
        <v>167</v>
      </c>
      <c r="S87" s="59"/>
      <c r="T87" s="94" t="s">
        <v>171</v>
      </c>
      <c r="U87" s="92">
        <v>0.6</v>
      </c>
      <c r="V87" s="26">
        <v>140</v>
      </c>
      <c r="W87" s="56">
        <v>8.8</v>
      </c>
      <c r="X87" s="57">
        <v>11.1</v>
      </c>
      <c r="Y87" s="62">
        <f>V87*0.038</f>
        <v>5.32</v>
      </c>
      <c r="Z87" s="91" t="s">
        <v>43</v>
      </c>
      <c r="AA87" s="91" t="s">
        <v>43</v>
      </c>
      <c r="AB87" s="91" t="s">
        <v>44</v>
      </c>
      <c r="AC87" s="91" t="s">
        <v>45</v>
      </c>
      <c r="AD87" s="97"/>
      <c r="AE87" s="40" t="s">
        <v>50</v>
      </c>
      <c r="AF87" s="40" t="s">
        <v>281</v>
      </c>
    </row>
    <row r="88" ht="31" customHeight="1" spans="1:32">
      <c r="A88" s="31"/>
      <c r="B88" s="25">
        <v>83</v>
      </c>
      <c r="C88" s="32" t="s">
        <v>222</v>
      </c>
      <c r="D88" s="32" t="s">
        <v>284</v>
      </c>
      <c r="E88" s="32" t="s">
        <v>285</v>
      </c>
      <c r="F88" s="28">
        <v>2025</v>
      </c>
      <c r="G88" s="34">
        <v>113</v>
      </c>
      <c r="H88" s="33">
        <v>24</v>
      </c>
      <c r="I88" s="52" t="s">
        <v>163</v>
      </c>
      <c r="J88" s="26" t="s">
        <v>244</v>
      </c>
      <c r="K88" s="54">
        <v>0.8</v>
      </c>
      <c r="L88" s="55">
        <v>188</v>
      </c>
      <c r="M88" s="58">
        <v>14</v>
      </c>
      <c r="N88" s="57">
        <v>14.5</v>
      </c>
      <c r="O88" s="58">
        <f>L88*0.08</f>
        <v>15.04</v>
      </c>
      <c r="P88" s="59" t="s">
        <v>165</v>
      </c>
      <c r="Q88" s="91" t="s">
        <v>166</v>
      </c>
      <c r="R88" s="91" t="s">
        <v>167</v>
      </c>
      <c r="S88" s="59"/>
      <c r="T88" s="26" t="s">
        <v>244</v>
      </c>
      <c r="U88" s="92">
        <v>0.6</v>
      </c>
      <c r="V88" s="26">
        <v>120</v>
      </c>
      <c r="W88" s="58">
        <v>14.4</v>
      </c>
      <c r="X88" s="57">
        <v>14.7</v>
      </c>
      <c r="Y88" s="58">
        <f>V88*0.08</f>
        <v>9.6</v>
      </c>
      <c r="Z88" s="91" t="s">
        <v>43</v>
      </c>
      <c r="AA88" s="91" t="s">
        <v>43</v>
      </c>
      <c r="AB88" s="91" t="s">
        <v>44</v>
      </c>
      <c r="AC88" s="91" t="s">
        <v>45</v>
      </c>
      <c r="AD88" s="97"/>
      <c r="AE88" s="40" t="s">
        <v>50</v>
      </c>
      <c r="AF88" s="40" t="s">
        <v>281</v>
      </c>
    </row>
    <row r="89" ht="31" customHeight="1" spans="1:32">
      <c r="A89" s="31"/>
      <c r="B89" s="25">
        <v>84</v>
      </c>
      <c r="C89" s="32" t="s">
        <v>254</v>
      </c>
      <c r="D89" s="32" t="s">
        <v>126</v>
      </c>
      <c r="E89" s="32" t="s">
        <v>209</v>
      </c>
      <c r="F89" s="28">
        <v>2025</v>
      </c>
      <c r="G89" s="34">
        <v>396</v>
      </c>
      <c r="H89" s="30">
        <v>13</v>
      </c>
      <c r="I89" s="52" t="s">
        <v>163</v>
      </c>
      <c r="J89" s="26" t="s">
        <v>171</v>
      </c>
      <c r="K89" s="54">
        <v>0.8</v>
      </c>
      <c r="L89" s="55">
        <v>220</v>
      </c>
      <c r="M89" s="58">
        <v>8</v>
      </c>
      <c r="N89" s="61">
        <v>10.4</v>
      </c>
      <c r="O89" s="62">
        <f>L89*0.035</f>
        <v>7.7</v>
      </c>
      <c r="P89" s="59" t="s">
        <v>165</v>
      </c>
      <c r="Q89" s="91" t="s">
        <v>166</v>
      </c>
      <c r="R89" s="91" t="s">
        <v>167</v>
      </c>
      <c r="S89" s="59"/>
      <c r="T89" s="26" t="s">
        <v>171</v>
      </c>
      <c r="U89" s="92">
        <v>0.6</v>
      </c>
      <c r="V89" s="26">
        <v>140</v>
      </c>
      <c r="W89" s="58">
        <v>8.6</v>
      </c>
      <c r="X89" s="61">
        <v>10.8</v>
      </c>
      <c r="Y89" s="62">
        <f>V89*0.035</f>
        <v>4.9</v>
      </c>
      <c r="Z89" s="91" t="s">
        <v>43</v>
      </c>
      <c r="AA89" s="91" t="s">
        <v>43</v>
      </c>
      <c r="AB89" s="91" t="s">
        <v>44</v>
      </c>
      <c r="AC89" s="91" t="s">
        <v>45</v>
      </c>
      <c r="AD89" s="97"/>
      <c r="AE89" s="40" t="s">
        <v>50</v>
      </c>
      <c r="AF89" s="32" t="s">
        <v>55</v>
      </c>
    </row>
    <row r="90" ht="31" customHeight="1" spans="1:32">
      <c r="A90" s="31"/>
      <c r="B90" s="25">
        <v>85</v>
      </c>
      <c r="C90" s="32" t="s">
        <v>254</v>
      </c>
      <c r="D90" s="32" t="s">
        <v>109</v>
      </c>
      <c r="E90" s="32" t="s">
        <v>286</v>
      </c>
      <c r="F90" s="28">
        <v>2025</v>
      </c>
      <c r="G90" s="34">
        <v>103</v>
      </c>
      <c r="H90" s="30">
        <v>10</v>
      </c>
      <c r="I90" s="52" t="s">
        <v>163</v>
      </c>
      <c r="J90" s="26" t="s">
        <v>171</v>
      </c>
      <c r="K90" s="54">
        <v>0.7</v>
      </c>
      <c r="L90" s="55">
        <v>201</v>
      </c>
      <c r="M90" s="56">
        <v>7.5</v>
      </c>
      <c r="N90" s="61">
        <v>8.1</v>
      </c>
      <c r="O90" s="58">
        <v>3.8</v>
      </c>
      <c r="P90" s="59" t="s">
        <v>190</v>
      </c>
      <c r="Q90" s="91" t="s">
        <v>166</v>
      </c>
      <c r="R90" s="91" t="s">
        <v>167</v>
      </c>
      <c r="S90" s="59"/>
      <c r="T90" s="26" t="s">
        <v>171</v>
      </c>
      <c r="U90" s="92">
        <v>0.6</v>
      </c>
      <c r="V90" s="26">
        <v>160</v>
      </c>
      <c r="W90" s="56">
        <v>7.7</v>
      </c>
      <c r="X90" s="61">
        <v>8.5</v>
      </c>
      <c r="Y90" s="58">
        <v>3.8</v>
      </c>
      <c r="Z90" s="91" t="s">
        <v>43</v>
      </c>
      <c r="AA90" s="91" t="s">
        <v>43</v>
      </c>
      <c r="AB90" s="91" t="s">
        <v>44</v>
      </c>
      <c r="AC90" s="91" t="s">
        <v>45</v>
      </c>
      <c r="AD90" s="97"/>
      <c r="AE90" s="40" t="s">
        <v>50</v>
      </c>
      <c r="AF90" s="32" t="s">
        <v>55</v>
      </c>
    </row>
    <row r="91" ht="31" customHeight="1" spans="1:32">
      <c r="A91" s="31"/>
      <c r="B91" s="25">
        <v>86</v>
      </c>
      <c r="C91" s="32" t="s">
        <v>287</v>
      </c>
      <c r="D91" s="32" t="s">
        <v>288</v>
      </c>
      <c r="E91" s="32" t="s">
        <v>289</v>
      </c>
      <c r="F91" s="28">
        <v>2025</v>
      </c>
      <c r="G91" s="34">
        <v>93</v>
      </c>
      <c r="H91" s="30">
        <v>8</v>
      </c>
      <c r="I91" s="52" t="s">
        <v>163</v>
      </c>
      <c r="J91" s="26" t="s">
        <v>171</v>
      </c>
      <c r="K91" s="54">
        <v>0.7</v>
      </c>
      <c r="L91" s="55">
        <v>200</v>
      </c>
      <c r="M91" s="58">
        <v>5.5</v>
      </c>
      <c r="N91" s="61">
        <v>6</v>
      </c>
      <c r="O91" s="58">
        <v>1.6</v>
      </c>
      <c r="P91" s="59" t="s">
        <v>190</v>
      </c>
      <c r="Q91" s="91" t="s">
        <v>166</v>
      </c>
      <c r="R91" s="91" t="s">
        <v>167</v>
      </c>
      <c r="S91" s="59"/>
      <c r="T91" s="26" t="s">
        <v>171</v>
      </c>
      <c r="U91" s="92">
        <v>0.6</v>
      </c>
      <c r="V91" s="26">
        <v>160</v>
      </c>
      <c r="W91" s="58">
        <v>5.6</v>
      </c>
      <c r="X91" s="61">
        <v>6.4</v>
      </c>
      <c r="Y91" s="58">
        <v>1.6</v>
      </c>
      <c r="Z91" s="91" t="s">
        <v>43</v>
      </c>
      <c r="AA91" s="91" t="s">
        <v>43</v>
      </c>
      <c r="AB91" s="91" t="s">
        <v>44</v>
      </c>
      <c r="AC91" s="91" t="s">
        <v>45</v>
      </c>
      <c r="AD91" s="97"/>
      <c r="AE91" s="40" t="s">
        <v>50</v>
      </c>
      <c r="AF91" s="32" t="s">
        <v>55</v>
      </c>
    </row>
    <row r="92" ht="31" customHeight="1" spans="1:32">
      <c r="A92" s="31"/>
      <c r="B92" s="25">
        <v>87</v>
      </c>
      <c r="C92" s="42" t="s">
        <v>254</v>
      </c>
      <c r="D92" s="42" t="s">
        <v>192</v>
      </c>
      <c r="E92" s="42" t="s">
        <v>169</v>
      </c>
      <c r="F92" s="28">
        <v>2025</v>
      </c>
      <c r="G92" s="34">
        <v>61</v>
      </c>
      <c r="H92" s="38">
        <v>10</v>
      </c>
      <c r="I92" s="52" t="s">
        <v>163</v>
      </c>
      <c r="J92" s="37" t="s">
        <v>171</v>
      </c>
      <c r="K92" s="66">
        <v>0.7</v>
      </c>
      <c r="L92" s="67">
        <v>185</v>
      </c>
      <c r="M92" s="70">
        <v>7.3</v>
      </c>
      <c r="N92" s="69">
        <v>7.8</v>
      </c>
      <c r="O92" s="70">
        <v>3.1</v>
      </c>
      <c r="P92" s="59" t="s">
        <v>190</v>
      </c>
      <c r="Q92" s="91" t="s">
        <v>166</v>
      </c>
      <c r="R92" s="91" t="s">
        <v>167</v>
      </c>
      <c r="S92" s="59"/>
      <c r="T92" s="37" t="s">
        <v>171</v>
      </c>
      <c r="U92" s="92">
        <v>0.6</v>
      </c>
      <c r="V92" s="37">
        <v>160</v>
      </c>
      <c r="W92" s="70">
        <v>7.5</v>
      </c>
      <c r="X92" s="69">
        <v>8.1</v>
      </c>
      <c r="Y92" s="70">
        <v>3.1</v>
      </c>
      <c r="Z92" s="91" t="s">
        <v>43</v>
      </c>
      <c r="AA92" s="91" t="s">
        <v>43</v>
      </c>
      <c r="AB92" s="91" t="s">
        <v>44</v>
      </c>
      <c r="AC92" s="91" t="s">
        <v>45</v>
      </c>
      <c r="AD92" s="97"/>
      <c r="AE92" s="40" t="s">
        <v>50</v>
      </c>
      <c r="AF92" s="32" t="s">
        <v>55</v>
      </c>
    </row>
    <row r="93" ht="31" customHeight="1" spans="1:32">
      <c r="A93" s="31"/>
      <c r="B93" s="25">
        <v>88</v>
      </c>
      <c r="C93" s="32" t="s">
        <v>290</v>
      </c>
      <c r="D93" s="32" t="s">
        <v>279</v>
      </c>
      <c r="E93" s="32" t="s">
        <v>291</v>
      </c>
      <c r="F93" s="28">
        <v>2025</v>
      </c>
      <c r="G93" s="34">
        <v>145</v>
      </c>
      <c r="H93" s="30">
        <v>10</v>
      </c>
      <c r="I93" s="52" t="s">
        <v>163</v>
      </c>
      <c r="J93" s="26" t="s">
        <v>171</v>
      </c>
      <c r="K93" s="54">
        <v>0.7</v>
      </c>
      <c r="L93" s="55">
        <v>200</v>
      </c>
      <c r="M93" s="56">
        <v>7.7</v>
      </c>
      <c r="N93" s="57">
        <v>8.2</v>
      </c>
      <c r="O93" s="58">
        <v>4</v>
      </c>
      <c r="P93" s="59" t="s">
        <v>190</v>
      </c>
      <c r="Q93" s="91" t="s">
        <v>166</v>
      </c>
      <c r="R93" s="91" t="s">
        <v>167</v>
      </c>
      <c r="S93" s="59"/>
      <c r="T93" s="26" t="s">
        <v>171</v>
      </c>
      <c r="U93" s="92">
        <v>0.6</v>
      </c>
      <c r="V93" s="26">
        <v>160</v>
      </c>
      <c r="W93" s="56">
        <v>7.9</v>
      </c>
      <c r="X93" s="57">
        <v>8.5</v>
      </c>
      <c r="Y93" s="58">
        <v>4</v>
      </c>
      <c r="Z93" s="91" t="s">
        <v>43</v>
      </c>
      <c r="AA93" s="91" t="s">
        <v>43</v>
      </c>
      <c r="AB93" s="91" t="s">
        <v>44</v>
      </c>
      <c r="AC93" s="91" t="s">
        <v>45</v>
      </c>
      <c r="AD93" s="97"/>
      <c r="AE93" s="40" t="s">
        <v>50</v>
      </c>
      <c r="AF93" s="32" t="s">
        <v>55</v>
      </c>
    </row>
    <row r="94" ht="31" customHeight="1" spans="1:32">
      <c r="A94" s="31"/>
      <c r="B94" s="25">
        <v>89</v>
      </c>
      <c r="C94" s="32" t="s">
        <v>292</v>
      </c>
      <c r="D94" s="32" t="s">
        <v>225</v>
      </c>
      <c r="E94" s="32" t="s">
        <v>169</v>
      </c>
      <c r="F94" s="28">
        <v>2025</v>
      </c>
      <c r="G94" s="34">
        <v>53</v>
      </c>
      <c r="H94" s="30">
        <v>10</v>
      </c>
      <c r="I94" s="52" t="s">
        <v>163</v>
      </c>
      <c r="J94" s="26" t="s">
        <v>171</v>
      </c>
      <c r="K94" s="54">
        <v>0.7</v>
      </c>
      <c r="L94" s="55">
        <v>203</v>
      </c>
      <c r="M94" s="56">
        <v>7.6</v>
      </c>
      <c r="N94" s="57">
        <v>7.7</v>
      </c>
      <c r="O94" s="58">
        <v>3.5</v>
      </c>
      <c r="P94" s="59" t="s">
        <v>190</v>
      </c>
      <c r="Q94" s="91" t="s">
        <v>166</v>
      </c>
      <c r="R94" s="91" t="s">
        <v>167</v>
      </c>
      <c r="S94" s="59"/>
      <c r="T94" s="26" t="s">
        <v>171</v>
      </c>
      <c r="U94" s="92">
        <v>0.6</v>
      </c>
      <c r="V94" s="26">
        <v>160</v>
      </c>
      <c r="W94" s="56">
        <v>7.8</v>
      </c>
      <c r="X94" s="57">
        <v>7.9</v>
      </c>
      <c r="Y94" s="58">
        <v>3.5</v>
      </c>
      <c r="Z94" s="91" t="s">
        <v>43</v>
      </c>
      <c r="AA94" s="91" t="s">
        <v>43</v>
      </c>
      <c r="AB94" s="91" t="s">
        <v>44</v>
      </c>
      <c r="AC94" s="91" t="s">
        <v>45</v>
      </c>
      <c r="AD94" s="97"/>
      <c r="AE94" s="40" t="s">
        <v>50</v>
      </c>
      <c r="AF94" s="32" t="s">
        <v>55</v>
      </c>
    </row>
    <row r="95" ht="31" customHeight="1" spans="1:32">
      <c r="A95" s="31"/>
      <c r="B95" s="25">
        <v>90</v>
      </c>
      <c r="C95" s="32" t="s">
        <v>169</v>
      </c>
      <c r="D95" s="32" t="s">
        <v>293</v>
      </c>
      <c r="E95" s="27" t="s">
        <v>294</v>
      </c>
      <c r="F95" s="28">
        <v>2025</v>
      </c>
      <c r="G95" s="34">
        <v>286</v>
      </c>
      <c r="H95" s="33">
        <v>9</v>
      </c>
      <c r="I95" s="52" t="s">
        <v>163</v>
      </c>
      <c r="J95" s="26" t="s">
        <v>171</v>
      </c>
      <c r="K95" s="54">
        <v>0.7</v>
      </c>
      <c r="L95" s="55">
        <v>190</v>
      </c>
      <c r="M95" s="56">
        <v>7.1</v>
      </c>
      <c r="N95" s="61">
        <v>7.2</v>
      </c>
      <c r="O95" s="58">
        <v>2.7</v>
      </c>
      <c r="P95" s="59" t="s">
        <v>190</v>
      </c>
      <c r="Q95" s="91" t="s">
        <v>166</v>
      </c>
      <c r="R95" s="91" t="s">
        <v>167</v>
      </c>
      <c r="S95" s="59"/>
      <c r="T95" s="26" t="s">
        <v>171</v>
      </c>
      <c r="U95" s="92">
        <v>0.6</v>
      </c>
      <c r="V95" s="26">
        <v>160</v>
      </c>
      <c r="W95" s="56">
        <v>7.3</v>
      </c>
      <c r="X95" s="61">
        <v>7.9</v>
      </c>
      <c r="Y95" s="58">
        <v>2.7</v>
      </c>
      <c r="Z95" s="91" t="s">
        <v>43</v>
      </c>
      <c r="AA95" s="91" t="s">
        <v>43</v>
      </c>
      <c r="AB95" s="91" t="s">
        <v>44</v>
      </c>
      <c r="AC95" s="91" t="s">
        <v>45</v>
      </c>
      <c r="AD95" s="97"/>
      <c r="AE95" s="40" t="s">
        <v>50</v>
      </c>
      <c r="AF95" s="32" t="s">
        <v>50</v>
      </c>
    </row>
    <row r="96" ht="31" customHeight="1" spans="1:32">
      <c r="A96" s="31"/>
      <c r="B96" s="25">
        <v>91</v>
      </c>
      <c r="C96" s="32" t="s">
        <v>200</v>
      </c>
      <c r="D96" s="32" t="s">
        <v>223</v>
      </c>
      <c r="E96" s="27" t="s">
        <v>295</v>
      </c>
      <c r="F96" s="28">
        <v>2025</v>
      </c>
      <c r="G96" s="34">
        <v>200</v>
      </c>
      <c r="H96" s="33">
        <v>10</v>
      </c>
      <c r="I96" s="52" t="s">
        <v>163</v>
      </c>
      <c r="J96" s="26" t="s">
        <v>171</v>
      </c>
      <c r="K96" s="54">
        <v>0.7</v>
      </c>
      <c r="L96" s="55">
        <v>197</v>
      </c>
      <c r="M96" s="58">
        <v>7</v>
      </c>
      <c r="N96" s="57">
        <v>7.5</v>
      </c>
      <c r="O96" s="58">
        <v>3.2</v>
      </c>
      <c r="P96" s="59" t="s">
        <v>190</v>
      </c>
      <c r="Q96" s="91" t="s">
        <v>166</v>
      </c>
      <c r="R96" s="91" t="s">
        <v>167</v>
      </c>
      <c r="S96" s="59"/>
      <c r="T96" s="26" t="s">
        <v>171</v>
      </c>
      <c r="U96" s="92">
        <v>0.6</v>
      </c>
      <c r="V96" s="26">
        <v>160</v>
      </c>
      <c r="W96" s="58">
        <v>7.3</v>
      </c>
      <c r="X96" s="57">
        <v>7.8</v>
      </c>
      <c r="Y96" s="58">
        <v>3.2</v>
      </c>
      <c r="Z96" s="91" t="s">
        <v>43</v>
      </c>
      <c r="AA96" s="91" t="s">
        <v>43</v>
      </c>
      <c r="AB96" s="91" t="s">
        <v>44</v>
      </c>
      <c r="AC96" s="91" t="s">
        <v>45</v>
      </c>
      <c r="AD96" s="97"/>
      <c r="AE96" s="40" t="s">
        <v>50</v>
      </c>
      <c r="AF96" s="32" t="s">
        <v>50</v>
      </c>
    </row>
    <row r="97" ht="31" customHeight="1" spans="1:32">
      <c r="A97" s="31"/>
      <c r="B97" s="25">
        <v>92</v>
      </c>
      <c r="C97" s="32" t="s">
        <v>192</v>
      </c>
      <c r="D97" s="32" t="s">
        <v>169</v>
      </c>
      <c r="E97" s="32" t="s">
        <v>240</v>
      </c>
      <c r="F97" s="28">
        <v>2025</v>
      </c>
      <c r="G97" s="34">
        <v>32</v>
      </c>
      <c r="H97" s="99">
        <v>9</v>
      </c>
      <c r="I97" s="52" t="s">
        <v>163</v>
      </c>
      <c r="J97" s="26" t="s">
        <v>232</v>
      </c>
      <c r="K97" s="71">
        <v>0.7</v>
      </c>
      <c r="L97" s="55">
        <v>196</v>
      </c>
      <c r="M97" s="72">
        <v>6.3</v>
      </c>
      <c r="N97" s="71">
        <v>6.5</v>
      </c>
      <c r="O97" s="72">
        <v>2.2</v>
      </c>
      <c r="P97" s="59" t="s">
        <v>190</v>
      </c>
      <c r="Q97" s="91" t="s">
        <v>166</v>
      </c>
      <c r="R97" s="91" t="s">
        <v>167</v>
      </c>
      <c r="S97" s="59"/>
      <c r="T97" s="26" t="s">
        <v>243</v>
      </c>
      <c r="U97" s="92">
        <v>0.6</v>
      </c>
      <c r="V97" s="26">
        <v>160</v>
      </c>
      <c r="W97" s="72">
        <v>6.6</v>
      </c>
      <c r="X97" s="71">
        <v>6.9</v>
      </c>
      <c r="Y97" s="72">
        <v>2.2</v>
      </c>
      <c r="Z97" s="91" t="s">
        <v>43</v>
      </c>
      <c r="AA97" s="91" t="s">
        <v>43</v>
      </c>
      <c r="AB97" s="91" t="s">
        <v>44</v>
      </c>
      <c r="AC97" s="91" t="s">
        <v>45</v>
      </c>
      <c r="AD97" s="97"/>
      <c r="AE97" s="40" t="s">
        <v>50</v>
      </c>
      <c r="AF97" s="32" t="s">
        <v>50</v>
      </c>
    </row>
    <row r="98" ht="31" customHeight="1" spans="1:32">
      <c r="A98" s="31"/>
      <c r="B98" s="25">
        <v>93</v>
      </c>
      <c r="C98" s="32" t="s">
        <v>192</v>
      </c>
      <c r="D98" s="32" t="s">
        <v>296</v>
      </c>
      <c r="E98" s="27" t="s">
        <v>297</v>
      </c>
      <c r="F98" s="28">
        <v>2025</v>
      </c>
      <c r="G98" s="34">
        <v>447</v>
      </c>
      <c r="H98" s="100">
        <v>11</v>
      </c>
      <c r="I98" s="52" t="s">
        <v>163</v>
      </c>
      <c r="J98" s="26" t="s">
        <v>171</v>
      </c>
      <c r="K98" s="54">
        <v>0.8</v>
      </c>
      <c r="L98" s="55">
        <v>197</v>
      </c>
      <c r="M98" s="58">
        <v>7</v>
      </c>
      <c r="N98" s="57">
        <v>8.9</v>
      </c>
      <c r="O98" s="62">
        <f>L98*0.024</f>
        <v>4.728</v>
      </c>
      <c r="P98" s="59" t="s">
        <v>165</v>
      </c>
      <c r="Q98" s="91" t="s">
        <v>166</v>
      </c>
      <c r="R98" s="91" t="s">
        <v>167</v>
      </c>
      <c r="S98" s="59"/>
      <c r="T98" s="26" t="s">
        <v>171</v>
      </c>
      <c r="U98" s="92">
        <v>0.6</v>
      </c>
      <c r="V98" s="26">
        <v>160</v>
      </c>
      <c r="W98" s="58">
        <v>7.3</v>
      </c>
      <c r="X98" s="57">
        <v>9.3</v>
      </c>
      <c r="Y98" s="62">
        <f>V98*0.024</f>
        <v>3.84</v>
      </c>
      <c r="Z98" s="91" t="s">
        <v>43</v>
      </c>
      <c r="AA98" s="91" t="s">
        <v>43</v>
      </c>
      <c r="AB98" s="91" t="s">
        <v>44</v>
      </c>
      <c r="AC98" s="91" t="s">
        <v>45</v>
      </c>
      <c r="AD98" s="97"/>
      <c r="AE98" s="40" t="s">
        <v>50</v>
      </c>
      <c r="AF98" s="32" t="s">
        <v>50</v>
      </c>
    </row>
    <row r="99" ht="31" customHeight="1" spans="1:32">
      <c r="A99" s="31"/>
      <c r="B99" s="25">
        <v>94</v>
      </c>
      <c r="C99" s="32" t="s">
        <v>192</v>
      </c>
      <c r="D99" s="32" t="s">
        <v>222</v>
      </c>
      <c r="E99" s="27" t="s">
        <v>298</v>
      </c>
      <c r="F99" s="28">
        <v>2025</v>
      </c>
      <c r="G99" s="34">
        <v>333</v>
      </c>
      <c r="H99" s="100">
        <v>9</v>
      </c>
      <c r="I99" s="52" t="s">
        <v>163</v>
      </c>
      <c r="J99" s="26" t="s">
        <v>171</v>
      </c>
      <c r="K99" s="54">
        <v>0.7</v>
      </c>
      <c r="L99" s="55">
        <v>200</v>
      </c>
      <c r="M99" s="58">
        <v>7</v>
      </c>
      <c r="N99" s="57">
        <v>7.7</v>
      </c>
      <c r="O99" s="58">
        <v>3.4</v>
      </c>
      <c r="P99" s="59" t="s">
        <v>190</v>
      </c>
      <c r="Q99" s="91" t="s">
        <v>166</v>
      </c>
      <c r="R99" s="91" t="s">
        <v>167</v>
      </c>
      <c r="S99" s="59"/>
      <c r="T99" s="26" t="s">
        <v>171</v>
      </c>
      <c r="U99" s="92">
        <v>0.6</v>
      </c>
      <c r="V99" s="26">
        <v>160</v>
      </c>
      <c r="W99" s="58">
        <v>7.4</v>
      </c>
      <c r="X99" s="61">
        <v>8</v>
      </c>
      <c r="Y99" s="58">
        <v>3.4</v>
      </c>
      <c r="Z99" s="91" t="s">
        <v>43</v>
      </c>
      <c r="AA99" s="91" t="s">
        <v>43</v>
      </c>
      <c r="AB99" s="91" t="s">
        <v>44</v>
      </c>
      <c r="AC99" s="91" t="s">
        <v>45</v>
      </c>
      <c r="AD99" s="97"/>
      <c r="AE99" s="40" t="s">
        <v>50</v>
      </c>
      <c r="AF99" s="32" t="s">
        <v>50</v>
      </c>
    </row>
    <row r="100" ht="31" customHeight="1" spans="1:32">
      <c r="A100" s="31"/>
      <c r="B100" s="25">
        <v>95</v>
      </c>
      <c r="C100" s="32" t="s">
        <v>192</v>
      </c>
      <c r="D100" s="32" t="s">
        <v>299</v>
      </c>
      <c r="E100" s="32" t="s">
        <v>300</v>
      </c>
      <c r="F100" s="28">
        <v>2025</v>
      </c>
      <c r="G100" s="34">
        <v>258</v>
      </c>
      <c r="H100" s="100">
        <v>20</v>
      </c>
      <c r="I100" s="52" t="s">
        <v>163</v>
      </c>
      <c r="J100" s="26" t="s">
        <v>232</v>
      </c>
      <c r="K100" s="54">
        <v>0.8</v>
      </c>
      <c r="L100" s="55">
        <v>155.333333333333</v>
      </c>
      <c r="M100" s="58">
        <v>11</v>
      </c>
      <c r="N100" s="57">
        <v>12.8</v>
      </c>
      <c r="O100" s="58">
        <f>L100*0.059</f>
        <v>9.16466666666665</v>
      </c>
      <c r="P100" s="59" t="s">
        <v>165</v>
      </c>
      <c r="Q100" s="91" t="s">
        <v>166</v>
      </c>
      <c r="R100" s="91" t="s">
        <v>167</v>
      </c>
      <c r="S100" s="59"/>
      <c r="T100" s="26" t="s">
        <v>243</v>
      </c>
      <c r="U100" s="92">
        <v>0.6</v>
      </c>
      <c r="V100" s="26">
        <v>120</v>
      </c>
      <c r="W100" s="58">
        <v>11.2</v>
      </c>
      <c r="X100" s="57">
        <v>12.9</v>
      </c>
      <c r="Y100" s="58">
        <f>V100*0.059</f>
        <v>7.08</v>
      </c>
      <c r="Z100" s="91" t="s">
        <v>43</v>
      </c>
      <c r="AA100" s="91" t="s">
        <v>43</v>
      </c>
      <c r="AB100" s="91" t="s">
        <v>44</v>
      </c>
      <c r="AC100" s="91" t="s">
        <v>45</v>
      </c>
      <c r="AD100" s="97"/>
      <c r="AE100" s="40" t="s">
        <v>50</v>
      </c>
      <c r="AF100" s="32" t="s">
        <v>50</v>
      </c>
    </row>
    <row r="101" ht="31" customHeight="1" spans="1:32">
      <c r="A101" s="31"/>
      <c r="B101" s="25">
        <v>96</v>
      </c>
      <c r="C101" s="32" t="s">
        <v>225</v>
      </c>
      <c r="D101" s="32" t="s">
        <v>169</v>
      </c>
      <c r="E101" s="32" t="s">
        <v>220</v>
      </c>
      <c r="F101" s="28">
        <v>2025</v>
      </c>
      <c r="G101" s="34">
        <v>75</v>
      </c>
      <c r="H101" s="100">
        <v>16</v>
      </c>
      <c r="I101" s="52" t="s">
        <v>163</v>
      </c>
      <c r="J101" s="26" t="s">
        <v>171</v>
      </c>
      <c r="K101" s="54">
        <v>0.8</v>
      </c>
      <c r="L101" s="55">
        <v>172</v>
      </c>
      <c r="M101" s="58">
        <v>11</v>
      </c>
      <c r="N101" s="57">
        <v>12.7</v>
      </c>
      <c r="O101" s="58">
        <f>L101*0.058</f>
        <v>9.976</v>
      </c>
      <c r="P101" s="59" t="s">
        <v>165</v>
      </c>
      <c r="Q101" s="91" t="s">
        <v>166</v>
      </c>
      <c r="R101" s="91" t="s">
        <v>167</v>
      </c>
      <c r="S101" s="59"/>
      <c r="T101" s="26" t="s">
        <v>171</v>
      </c>
      <c r="U101" s="92">
        <v>0.6</v>
      </c>
      <c r="V101" s="26">
        <v>140</v>
      </c>
      <c r="W101" s="58">
        <v>11.2</v>
      </c>
      <c r="X101" s="57">
        <v>12.9</v>
      </c>
      <c r="Y101" s="58">
        <f>V101*0.058</f>
        <v>8.12</v>
      </c>
      <c r="Z101" s="91" t="s">
        <v>43</v>
      </c>
      <c r="AA101" s="91" t="s">
        <v>43</v>
      </c>
      <c r="AB101" s="91" t="s">
        <v>44</v>
      </c>
      <c r="AC101" s="91" t="s">
        <v>45</v>
      </c>
      <c r="AD101" s="97"/>
      <c r="AE101" s="40" t="s">
        <v>50</v>
      </c>
      <c r="AF101" s="32" t="s">
        <v>50</v>
      </c>
    </row>
    <row r="102" ht="31" customHeight="1" spans="1:32">
      <c r="A102" s="31"/>
      <c r="B102" s="25">
        <v>97</v>
      </c>
      <c r="C102" s="40" t="s">
        <v>225</v>
      </c>
      <c r="D102" s="40" t="s">
        <v>93</v>
      </c>
      <c r="E102" s="40" t="s">
        <v>301</v>
      </c>
      <c r="F102" s="28">
        <v>2025</v>
      </c>
      <c r="G102" s="34">
        <v>85</v>
      </c>
      <c r="H102" s="101">
        <v>8</v>
      </c>
      <c r="I102" s="52" t="s">
        <v>163</v>
      </c>
      <c r="J102" s="94" t="s">
        <v>171</v>
      </c>
      <c r="K102" s="74">
        <v>0.7</v>
      </c>
      <c r="L102" s="75">
        <v>198</v>
      </c>
      <c r="M102" s="95">
        <v>6.5</v>
      </c>
      <c r="N102" s="77">
        <v>7.2</v>
      </c>
      <c r="O102" s="76">
        <v>2.2</v>
      </c>
      <c r="P102" s="59" t="s">
        <v>190</v>
      </c>
      <c r="Q102" s="91" t="s">
        <v>166</v>
      </c>
      <c r="R102" s="91" t="s">
        <v>167</v>
      </c>
      <c r="S102" s="59"/>
      <c r="T102" s="94" t="s">
        <v>171</v>
      </c>
      <c r="U102" s="92">
        <v>0.6</v>
      </c>
      <c r="V102" s="94">
        <v>160</v>
      </c>
      <c r="W102" s="76">
        <v>7</v>
      </c>
      <c r="X102" s="77">
        <v>7.7</v>
      </c>
      <c r="Y102" s="76">
        <v>2.2</v>
      </c>
      <c r="Z102" s="91" t="s">
        <v>43</v>
      </c>
      <c r="AA102" s="91" t="s">
        <v>43</v>
      </c>
      <c r="AB102" s="91" t="s">
        <v>44</v>
      </c>
      <c r="AC102" s="91" t="s">
        <v>45</v>
      </c>
      <c r="AD102" s="97"/>
      <c r="AE102" s="40" t="s">
        <v>50</v>
      </c>
      <c r="AF102" s="32" t="s">
        <v>50</v>
      </c>
    </row>
    <row r="103" ht="31" customHeight="1" spans="1:32">
      <c r="A103" s="31"/>
      <c r="B103" s="25">
        <v>98</v>
      </c>
      <c r="C103" s="32" t="s">
        <v>62</v>
      </c>
      <c r="D103" s="32" t="s">
        <v>225</v>
      </c>
      <c r="E103" s="32" t="s">
        <v>240</v>
      </c>
      <c r="F103" s="28">
        <v>2025</v>
      </c>
      <c r="G103" s="34">
        <v>125</v>
      </c>
      <c r="H103" s="102">
        <v>27</v>
      </c>
      <c r="I103" s="52" t="s">
        <v>163</v>
      </c>
      <c r="J103" s="26" t="s">
        <v>183</v>
      </c>
      <c r="K103" s="54">
        <v>0.9</v>
      </c>
      <c r="L103" s="55">
        <v>180</v>
      </c>
      <c r="M103" s="56">
        <v>13.5</v>
      </c>
      <c r="N103" s="57">
        <v>15.2</v>
      </c>
      <c r="O103" s="58">
        <f>L103*0.09</f>
        <v>16.2</v>
      </c>
      <c r="P103" s="59" t="s">
        <v>165</v>
      </c>
      <c r="Q103" s="91" t="s">
        <v>166</v>
      </c>
      <c r="R103" s="91" t="s">
        <v>167</v>
      </c>
      <c r="S103" s="59"/>
      <c r="T103" s="26" t="s">
        <v>265</v>
      </c>
      <c r="U103" s="92">
        <v>0.6</v>
      </c>
      <c r="V103" s="26">
        <v>140</v>
      </c>
      <c r="W103" s="56">
        <v>13.7</v>
      </c>
      <c r="X103" s="57">
        <v>15.6</v>
      </c>
      <c r="Y103" s="58">
        <f>V103*0.09</f>
        <v>12.6</v>
      </c>
      <c r="Z103" s="91" t="s">
        <v>43</v>
      </c>
      <c r="AA103" s="91" t="s">
        <v>43</v>
      </c>
      <c r="AB103" s="91" t="s">
        <v>44</v>
      </c>
      <c r="AC103" s="91" t="s">
        <v>45</v>
      </c>
      <c r="AD103" s="97"/>
      <c r="AE103" s="40" t="s">
        <v>50</v>
      </c>
      <c r="AF103" s="32" t="s">
        <v>50</v>
      </c>
    </row>
    <row r="104" ht="31" customHeight="1" spans="1:32">
      <c r="A104" s="31"/>
      <c r="B104" s="25">
        <v>99</v>
      </c>
      <c r="C104" s="32" t="s">
        <v>62</v>
      </c>
      <c r="D104" s="32" t="s">
        <v>302</v>
      </c>
      <c r="E104" s="32" t="s">
        <v>303</v>
      </c>
      <c r="F104" s="28">
        <v>2025</v>
      </c>
      <c r="G104" s="34">
        <v>321</v>
      </c>
      <c r="H104" s="102">
        <v>27</v>
      </c>
      <c r="I104" s="52" t="s">
        <v>163</v>
      </c>
      <c r="J104" s="26" t="s">
        <v>232</v>
      </c>
      <c r="K104" s="54">
        <v>0.9</v>
      </c>
      <c r="L104" s="55">
        <v>162</v>
      </c>
      <c r="M104" s="56">
        <v>13.7</v>
      </c>
      <c r="N104" s="61">
        <v>16</v>
      </c>
      <c r="O104" s="58">
        <f>L104*0.102</f>
        <v>16.524</v>
      </c>
      <c r="P104" s="59" t="s">
        <v>165</v>
      </c>
      <c r="Q104" s="91" t="s">
        <v>166</v>
      </c>
      <c r="R104" s="91" t="s">
        <v>167</v>
      </c>
      <c r="S104" s="59"/>
      <c r="T104" s="26" t="s">
        <v>243</v>
      </c>
      <c r="U104" s="92">
        <v>0.6</v>
      </c>
      <c r="V104" s="26">
        <v>120</v>
      </c>
      <c r="W104" s="56">
        <v>13.7</v>
      </c>
      <c r="X104" s="61">
        <v>16.4</v>
      </c>
      <c r="Y104" s="58">
        <f>V104*0.102</f>
        <v>12.24</v>
      </c>
      <c r="Z104" s="91" t="s">
        <v>43</v>
      </c>
      <c r="AA104" s="91" t="s">
        <v>43</v>
      </c>
      <c r="AB104" s="91" t="s">
        <v>44</v>
      </c>
      <c r="AC104" s="91" t="s">
        <v>45</v>
      </c>
      <c r="AD104" s="97"/>
      <c r="AE104" s="40" t="s">
        <v>50</v>
      </c>
      <c r="AF104" s="32" t="s">
        <v>50</v>
      </c>
    </row>
    <row r="105" ht="31" customHeight="1" spans="1:32">
      <c r="A105" s="31"/>
      <c r="B105" s="25">
        <v>100</v>
      </c>
      <c r="C105" s="32" t="s">
        <v>225</v>
      </c>
      <c r="D105" s="32" t="s">
        <v>57</v>
      </c>
      <c r="E105" s="32" t="s">
        <v>192</v>
      </c>
      <c r="F105" s="28">
        <v>2025</v>
      </c>
      <c r="G105" s="34">
        <v>17</v>
      </c>
      <c r="H105" s="102">
        <v>16</v>
      </c>
      <c r="I105" s="52" t="s">
        <v>163</v>
      </c>
      <c r="J105" s="26" t="s">
        <v>171</v>
      </c>
      <c r="K105" s="54">
        <v>0.8</v>
      </c>
      <c r="L105" s="55">
        <v>186</v>
      </c>
      <c r="M105" s="58">
        <v>12</v>
      </c>
      <c r="N105" s="57">
        <v>13.4</v>
      </c>
      <c r="O105" s="58">
        <f>L105*0.066</f>
        <v>12.276</v>
      </c>
      <c r="P105" s="59" t="s">
        <v>165</v>
      </c>
      <c r="Q105" s="91" t="s">
        <v>166</v>
      </c>
      <c r="R105" s="91" t="s">
        <v>167</v>
      </c>
      <c r="S105" s="59"/>
      <c r="T105" s="26" t="s">
        <v>171</v>
      </c>
      <c r="U105" s="92">
        <v>0.6</v>
      </c>
      <c r="V105" s="26">
        <v>120</v>
      </c>
      <c r="W105" s="58">
        <v>12.3</v>
      </c>
      <c r="X105" s="57">
        <v>13.5</v>
      </c>
      <c r="Y105" s="58">
        <f>V105*0.066</f>
        <v>7.92</v>
      </c>
      <c r="Z105" s="91" t="s">
        <v>43</v>
      </c>
      <c r="AA105" s="91" t="s">
        <v>43</v>
      </c>
      <c r="AB105" s="91" t="s">
        <v>44</v>
      </c>
      <c r="AC105" s="91" t="s">
        <v>45</v>
      </c>
      <c r="AD105" s="97"/>
      <c r="AE105" s="40" t="s">
        <v>50</v>
      </c>
      <c r="AF105" s="32" t="s">
        <v>50</v>
      </c>
    </row>
    <row r="106" ht="31" customHeight="1" spans="1:32">
      <c r="A106" s="31"/>
      <c r="B106" s="25">
        <v>101</v>
      </c>
      <c r="C106" s="32" t="s">
        <v>192</v>
      </c>
      <c r="D106" s="32" t="s">
        <v>240</v>
      </c>
      <c r="E106" s="32" t="s">
        <v>200</v>
      </c>
      <c r="F106" s="28">
        <v>2025</v>
      </c>
      <c r="G106" s="34">
        <v>10</v>
      </c>
      <c r="H106" s="102">
        <v>9</v>
      </c>
      <c r="I106" s="52" t="s">
        <v>163</v>
      </c>
      <c r="J106" s="26" t="s">
        <v>179</v>
      </c>
      <c r="K106" s="54">
        <v>0.7</v>
      </c>
      <c r="L106" s="55">
        <v>192</v>
      </c>
      <c r="M106" s="56">
        <v>6.5</v>
      </c>
      <c r="N106" s="57">
        <v>7.5</v>
      </c>
      <c r="O106" s="58">
        <v>2.1</v>
      </c>
      <c r="P106" s="59" t="s">
        <v>190</v>
      </c>
      <c r="Q106" s="91" t="s">
        <v>166</v>
      </c>
      <c r="R106" s="91" t="s">
        <v>167</v>
      </c>
      <c r="S106" s="59"/>
      <c r="T106" s="26" t="s">
        <v>232</v>
      </c>
      <c r="U106" s="92">
        <v>0.6</v>
      </c>
      <c r="V106" s="26">
        <v>160</v>
      </c>
      <c r="W106" s="56">
        <v>6.8</v>
      </c>
      <c r="X106" s="57">
        <v>7.9</v>
      </c>
      <c r="Y106" s="58">
        <v>2.1</v>
      </c>
      <c r="Z106" s="91" t="s">
        <v>43</v>
      </c>
      <c r="AA106" s="91" t="s">
        <v>43</v>
      </c>
      <c r="AB106" s="91" t="s">
        <v>44</v>
      </c>
      <c r="AC106" s="91" t="s">
        <v>45</v>
      </c>
      <c r="AD106" s="97"/>
      <c r="AE106" s="40" t="s">
        <v>50</v>
      </c>
      <c r="AF106" s="32" t="s">
        <v>50</v>
      </c>
    </row>
    <row r="107" ht="31" customHeight="1" spans="1:32">
      <c r="A107" s="31"/>
      <c r="B107" s="25">
        <v>102</v>
      </c>
      <c r="C107" s="32" t="s">
        <v>169</v>
      </c>
      <c r="D107" s="32" t="s">
        <v>304</v>
      </c>
      <c r="E107" s="32" t="s">
        <v>305</v>
      </c>
      <c r="F107" s="28">
        <v>2025</v>
      </c>
      <c r="G107" s="34">
        <v>181</v>
      </c>
      <c r="H107" s="102">
        <v>10</v>
      </c>
      <c r="I107" s="52" t="s">
        <v>163</v>
      </c>
      <c r="J107" s="26" t="s">
        <v>171</v>
      </c>
      <c r="K107" s="54">
        <v>0.7</v>
      </c>
      <c r="L107" s="55">
        <v>204</v>
      </c>
      <c r="M107" s="56">
        <v>6.8</v>
      </c>
      <c r="N107" s="57">
        <v>7.5</v>
      </c>
      <c r="O107" s="58">
        <v>3.3</v>
      </c>
      <c r="P107" s="59" t="s">
        <v>190</v>
      </c>
      <c r="Q107" s="91" t="s">
        <v>166</v>
      </c>
      <c r="R107" s="91" t="s">
        <v>167</v>
      </c>
      <c r="S107" s="59"/>
      <c r="T107" s="26" t="s">
        <v>171</v>
      </c>
      <c r="U107" s="92">
        <v>0.6</v>
      </c>
      <c r="V107" s="26">
        <v>160</v>
      </c>
      <c r="W107" s="56">
        <v>6.8</v>
      </c>
      <c r="X107" s="57">
        <v>7.9</v>
      </c>
      <c r="Y107" s="58">
        <v>3.3</v>
      </c>
      <c r="Z107" s="91" t="s">
        <v>43</v>
      </c>
      <c r="AA107" s="91" t="s">
        <v>43</v>
      </c>
      <c r="AB107" s="91" t="s">
        <v>44</v>
      </c>
      <c r="AC107" s="91" t="s">
        <v>45</v>
      </c>
      <c r="AD107" s="97"/>
      <c r="AE107" s="40" t="s">
        <v>50</v>
      </c>
      <c r="AF107" s="32" t="s">
        <v>50</v>
      </c>
    </row>
    <row r="108" ht="31" customHeight="1" spans="1:32">
      <c r="A108" s="31"/>
      <c r="B108" s="25">
        <v>103</v>
      </c>
      <c r="C108" s="32" t="s">
        <v>225</v>
      </c>
      <c r="D108" s="32" t="s">
        <v>306</v>
      </c>
      <c r="E108" s="32" t="s">
        <v>192</v>
      </c>
      <c r="F108" s="28">
        <v>2025</v>
      </c>
      <c r="G108" s="34">
        <v>17</v>
      </c>
      <c r="H108" s="102">
        <v>21</v>
      </c>
      <c r="I108" s="52" t="s">
        <v>163</v>
      </c>
      <c r="J108" s="26" t="s">
        <v>171</v>
      </c>
      <c r="K108" s="54">
        <v>0.8</v>
      </c>
      <c r="L108" s="55">
        <v>118.466666666667</v>
      </c>
      <c r="M108" s="56">
        <v>13.5</v>
      </c>
      <c r="N108" s="61">
        <v>14</v>
      </c>
      <c r="O108" s="58">
        <f>L108*0.073</f>
        <v>8.64806666666669</v>
      </c>
      <c r="P108" s="59" t="s">
        <v>165</v>
      </c>
      <c r="Q108" s="91" t="s">
        <v>166</v>
      </c>
      <c r="R108" s="91" t="s">
        <v>167</v>
      </c>
      <c r="S108" s="59"/>
      <c r="T108" s="26" t="s">
        <v>171</v>
      </c>
      <c r="U108" s="92">
        <v>0.6</v>
      </c>
      <c r="V108" s="26">
        <v>100</v>
      </c>
      <c r="W108" s="56">
        <v>13.4</v>
      </c>
      <c r="X108" s="61">
        <v>14.5</v>
      </c>
      <c r="Y108" s="58">
        <f>V108*0.073</f>
        <v>7.3</v>
      </c>
      <c r="Z108" s="91" t="s">
        <v>43</v>
      </c>
      <c r="AA108" s="91" t="s">
        <v>43</v>
      </c>
      <c r="AB108" s="91" t="s">
        <v>44</v>
      </c>
      <c r="AC108" s="91" t="s">
        <v>45</v>
      </c>
      <c r="AD108" s="97"/>
      <c r="AE108" s="40" t="s">
        <v>50</v>
      </c>
      <c r="AF108" s="32" t="s">
        <v>50</v>
      </c>
    </row>
    <row r="109" ht="31" customHeight="1" spans="1:32">
      <c r="A109" s="31"/>
      <c r="B109" s="25">
        <v>104</v>
      </c>
      <c r="C109" s="32" t="s">
        <v>225</v>
      </c>
      <c r="D109" s="32" t="s">
        <v>93</v>
      </c>
      <c r="E109" s="32" t="s">
        <v>307</v>
      </c>
      <c r="F109" s="28">
        <v>2025</v>
      </c>
      <c r="G109" s="34">
        <v>61</v>
      </c>
      <c r="H109" s="102">
        <v>21</v>
      </c>
      <c r="I109" s="52" t="s">
        <v>163</v>
      </c>
      <c r="J109" s="26" t="s">
        <v>308</v>
      </c>
      <c r="K109" s="54">
        <v>0.8</v>
      </c>
      <c r="L109" s="55">
        <v>112</v>
      </c>
      <c r="M109" s="56">
        <v>13.6</v>
      </c>
      <c r="N109" s="57">
        <v>16.2</v>
      </c>
      <c r="O109" s="58">
        <f>L109*0.105</f>
        <v>11.76</v>
      </c>
      <c r="P109" s="59" t="s">
        <v>165</v>
      </c>
      <c r="Q109" s="91" t="s">
        <v>166</v>
      </c>
      <c r="R109" s="91" t="s">
        <v>167</v>
      </c>
      <c r="S109" s="59"/>
      <c r="T109" s="26" t="s">
        <v>309</v>
      </c>
      <c r="U109" s="92">
        <v>0.6</v>
      </c>
      <c r="V109" s="26">
        <v>80</v>
      </c>
      <c r="W109" s="56">
        <v>13.8</v>
      </c>
      <c r="X109" s="57">
        <v>16.6</v>
      </c>
      <c r="Y109" s="58">
        <f>V109*0.105</f>
        <v>8.4</v>
      </c>
      <c r="Z109" s="91" t="s">
        <v>43</v>
      </c>
      <c r="AA109" s="91" t="s">
        <v>43</v>
      </c>
      <c r="AB109" s="91" t="s">
        <v>44</v>
      </c>
      <c r="AC109" s="91" t="s">
        <v>45</v>
      </c>
      <c r="AD109" s="97"/>
      <c r="AE109" s="40" t="s">
        <v>50</v>
      </c>
      <c r="AF109" s="32" t="s">
        <v>50</v>
      </c>
    </row>
    <row r="110" ht="50" customHeight="1" spans="1:32">
      <c r="A110" s="31"/>
      <c r="B110" s="25">
        <v>105</v>
      </c>
      <c r="C110" s="39">
        <v>6</v>
      </c>
      <c r="D110" s="26" t="s">
        <v>310</v>
      </c>
      <c r="E110" s="26" t="s">
        <v>311</v>
      </c>
      <c r="F110" s="28">
        <v>2025</v>
      </c>
      <c r="G110" s="34">
        <v>598</v>
      </c>
      <c r="H110" s="39">
        <v>17</v>
      </c>
      <c r="I110" s="52" t="s">
        <v>163</v>
      </c>
      <c r="J110" s="26" t="s">
        <v>171</v>
      </c>
      <c r="K110" s="71">
        <v>0.8</v>
      </c>
      <c r="L110" s="55">
        <v>194</v>
      </c>
      <c r="M110" s="72">
        <v>12</v>
      </c>
      <c r="N110" s="71">
        <v>13.5</v>
      </c>
      <c r="O110" s="72">
        <f>L110*0.067</f>
        <v>12.998</v>
      </c>
      <c r="P110" s="59" t="s">
        <v>165</v>
      </c>
      <c r="Q110" s="91" t="s">
        <v>166</v>
      </c>
      <c r="R110" s="91" t="s">
        <v>167</v>
      </c>
      <c r="S110" s="59"/>
      <c r="T110" s="26" t="s">
        <v>171</v>
      </c>
      <c r="U110" s="92">
        <v>0.6</v>
      </c>
      <c r="V110" s="26">
        <v>120</v>
      </c>
      <c r="W110" s="72">
        <v>12.5</v>
      </c>
      <c r="X110" s="71">
        <v>13.9</v>
      </c>
      <c r="Y110" s="72">
        <f>V110*0.067</f>
        <v>8.04</v>
      </c>
      <c r="Z110" s="91" t="s">
        <v>43</v>
      </c>
      <c r="AA110" s="91" t="s">
        <v>43</v>
      </c>
      <c r="AB110" s="91" t="s">
        <v>44</v>
      </c>
      <c r="AC110" s="91" t="s">
        <v>45</v>
      </c>
      <c r="AD110" s="97"/>
      <c r="AE110" s="40" t="s">
        <v>50</v>
      </c>
      <c r="AF110" s="32" t="s">
        <v>50</v>
      </c>
    </row>
    <row r="111" ht="31" customHeight="1" spans="1:32">
      <c r="A111" s="31"/>
      <c r="B111" s="25">
        <v>106</v>
      </c>
      <c r="C111" s="39">
        <v>6</v>
      </c>
      <c r="D111" s="39" t="s">
        <v>100</v>
      </c>
      <c r="E111" s="39" t="s">
        <v>312</v>
      </c>
      <c r="F111" s="28">
        <v>2025</v>
      </c>
      <c r="G111" s="34">
        <v>332</v>
      </c>
      <c r="H111" s="39">
        <v>17</v>
      </c>
      <c r="I111" s="52" t="s">
        <v>163</v>
      </c>
      <c r="J111" s="26" t="s">
        <v>171</v>
      </c>
      <c r="K111" s="71">
        <v>0.8</v>
      </c>
      <c r="L111" s="55">
        <v>194</v>
      </c>
      <c r="M111" s="72">
        <v>12</v>
      </c>
      <c r="N111" s="71">
        <v>13.5</v>
      </c>
      <c r="O111" s="72">
        <f>L111*0.067</f>
        <v>12.998</v>
      </c>
      <c r="P111" s="59" t="s">
        <v>165</v>
      </c>
      <c r="Q111" s="91" t="s">
        <v>166</v>
      </c>
      <c r="R111" s="91" t="s">
        <v>167</v>
      </c>
      <c r="S111" s="59"/>
      <c r="T111" s="26" t="s">
        <v>171</v>
      </c>
      <c r="U111" s="92">
        <v>0.6</v>
      </c>
      <c r="V111" s="26">
        <v>120</v>
      </c>
      <c r="W111" s="72">
        <v>12.2</v>
      </c>
      <c r="X111" s="71">
        <v>13.8</v>
      </c>
      <c r="Y111" s="72">
        <f>V111*0.067</f>
        <v>8.04</v>
      </c>
      <c r="Z111" s="91" t="s">
        <v>43</v>
      </c>
      <c r="AA111" s="91" t="s">
        <v>43</v>
      </c>
      <c r="AB111" s="91" t="s">
        <v>44</v>
      </c>
      <c r="AC111" s="91" t="s">
        <v>45</v>
      </c>
      <c r="AD111" s="97"/>
      <c r="AE111" s="40" t="s">
        <v>50</v>
      </c>
      <c r="AF111" s="32" t="s">
        <v>50</v>
      </c>
    </row>
    <row r="112" ht="31" customHeight="1" spans="1:32">
      <c r="A112" s="31"/>
      <c r="B112" s="25">
        <v>107</v>
      </c>
      <c r="C112" s="32" t="s">
        <v>222</v>
      </c>
      <c r="D112" s="32" t="s">
        <v>169</v>
      </c>
      <c r="E112" s="32" t="s">
        <v>313</v>
      </c>
      <c r="F112" s="28">
        <v>2025</v>
      </c>
      <c r="G112" s="34">
        <v>84</v>
      </c>
      <c r="H112" s="103">
        <v>45</v>
      </c>
      <c r="I112" s="106" t="s">
        <v>163</v>
      </c>
      <c r="J112" s="103" t="s">
        <v>171</v>
      </c>
      <c r="K112" s="107">
        <v>0.7</v>
      </c>
      <c r="L112" s="108">
        <v>78</v>
      </c>
      <c r="M112" s="107">
        <v>19.2</v>
      </c>
      <c r="N112" s="107">
        <v>13.6</v>
      </c>
      <c r="O112" s="109">
        <v>12.5</v>
      </c>
      <c r="P112" s="59" t="s">
        <v>314</v>
      </c>
      <c r="Q112" s="91" t="s">
        <v>166</v>
      </c>
      <c r="R112" s="91" t="s">
        <v>167</v>
      </c>
      <c r="S112" s="59" t="s">
        <v>315</v>
      </c>
      <c r="T112" s="26" t="s">
        <v>171</v>
      </c>
      <c r="U112" s="92">
        <v>0.4</v>
      </c>
      <c r="V112" s="26">
        <v>100</v>
      </c>
      <c r="W112" s="62">
        <v>19.8</v>
      </c>
      <c r="X112" s="62">
        <v>13.9</v>
      </c>
      <c r="Y112" s="72">
        <v>12.5</v>
      </c>
      <c r="Z112" s="91" t="s">
        <v>43</v>
      </c>
      <c r="AA112" s="91" t="s">
        <v>43</v>
      </c>
      <c r="AB112" s="91" t="s">
        <v>44</v>
      </c>
      <c r="AC112" s="91" t="s">
        <v>45</v>
      </c>
      <c r="AD112" s="97"/>
      <c r="AE112" s="40" t="s">
        <v>50</v>
      </c>
      <c r="AF112" s="26" t="s">
        <v>281</v>
      </c>
    </row>
    <row r="113" ht="31" customHeight="1" spans="1:32">
      <c r="A113" s="31"/>
      <c r="B113" s="25">
        <v>108</v>
      </c>
      <c r="C113" s="27" t="s">
        <v>192</v>
      </c>
      <c r="D113" s="27" t="s">
        <v>192</v>
      </c>
      <c r="E113" s="27" t="s">
        <v>316</v>
      </c>
      <c r="F113" s="28">
        <v>2025</v>
      </c>
      <c r="G113" s="34">
        <v>70</v>
      </c>
      <c r="H113" s="104">
        <v>8</v>
      </c>
      <c r="I113" s="52" t="s">
        <v>163</v>
      </c>
      <c r="J113" s="94" t="s">
        <v>171</v>
      </c>
      <c r="K113" s="74">
        <v>0.7</v>
      </c>
      <c r="L113" s="75">
        <v>196</v>
      </c>
      <c r="M113" s="95">
        <v>6.5</v>
      </c>
      <c r="N113" s="77">
        <v>6.7</v>
      </c>
      <c r="O113" s="76">
        <v>2.4</v>
      </c>
      <c r="P113" s="59" t="s">
        <v>190</v>
      </c>
      <c r="Q113" s="91" t="s">
        <v>166</v>
      </c>
      <c r="R113" s="91" t="s">
        <v>167</v>
      </c>
      <c r="S113" s="59"/>
      <c r="T113" s="94" t="s">
        <v>171</v>
      </c>
      <c r="U113" s="92">
        <v>0.6</v>
      </c>
      <c r="V113" s="26">
        <v>160</v>
      </c>
      <c r="W113" s="95">
        <v>6.9</v>
      </c>
      <c r="X113" s="116">
        <v>7</v>
      </c>
      <c r="Y113" s="76">
        <v>2.4</v>
      </c>
      <c r="Z113" s="91" t="s">
        <v>43</v>
      </c>
      <c r="AA113" s="91" t="s">
        <v>43</v>
      </c>
      <c r="AB113" s="91" t="s">
        <v>44</v>
      </c>
      <c r="AC113" s="91" t="s">
        <v>45</v>
      </c>
      <c r="AD113" s="97"/>
      <c r="AE113" s="40" t="s">
        <v>50</v>
      </c>
      <c r="AF113" s="26" t="s">
        <v>50</v>
      </c>
    </row>
    <row r="114" ht="31" customHeight="1" spans="1:32">
      <c r="A114" s="31"/>
      <c r="B114" s="25">
        <v>109</v>
      </c>
      <c r="C114" s="27" t="s">
        <v>240</v>
      </c>
      <c r="D114" s="27" t="s">
        <v>285</v>
      </c>
      <c r="E114" s="27" t="s">
        <v>317</v>
      </c>
      <c r="F114" s="28">
        <v>2025</v>
      </c>
      <c r="G114" s="34">
        <v>27</v>
      </c>
      <c r="H114" s="39">
        <v>21</v>
      </c>
      <c r="I114" s="52" t="s">
        <v>163</v>
      </c>
      <c r="J114" s="26" t="s">
        <v>318</v>
      </c>
      <c r="K114" s="82">
        <v>0.8</v>
      </c>
      <c r="L114" s="55">
        <v>138</v>
      </c>
      <c r="M114" s="71">
        <v>8.1</v>
      </c>
      <c r="N114" s="110">
        <v>11.4</v>
      </c>
      <c r="O114" s="62">
        <v>6</v>
      </c>
      <c r="P114" s="59" t="s">
        <v>319</v>
      </c>
      <c r="Q114" s="91" t="s">
        <v>166</v>
      </c>
      <c r="R114" s="91" t="s">
        <v>167</v>
      </c>
      <c r="S114" s="59" t="s">
        <v>320</v>
      </c>
      <c r="T114" s="26" t="s">
        <v>244</v>
      </c>
      <c r="U114" s="92">
        <v>0.4</v>
      </c>
      <c r="V114" s="26">
        <v>100</v>
      </c>
      <c r="W114" s="71">
        <v>8.1</v>
      </c>
      <c r="X114" s="110">
        <v>11.4</v>
      </c>
      <c r="Y114" s="62">
        <v>6</v>
      </c>
      <c r="Z114" s="91" t="s">
        <v>43</v>
      </c>
      <c r="AA114" s="91" t="s">
        <v>43</v>
      </c>
      <c r="AB114" s="91" t="s">
        <v>44</v>
      </c>
      <c r="AC114" s="91" t="s">
        <v>45</v>
      </c>
      <c r="AD114" s="97"/>
      <c r="AE114" s="26" t="s">
        <v>123</v>
      </c>
      <c r="AF114" s="26" t="s">
        <v>128</v>
      </c>
    </row>
    <row r="115" ht="31" customHeight="1" spans="1:32">
      <c r="A115" s="31"/>
      <c r="B115" s="25">
        <v>110</v>
      </c>
      <c r="C115" s="27" t="s">
        <v>240</v>
      </c>
      <c r="D115" s="27" t="s">
        <v>142</v>
      </c>
      <c r="E115" s="27" t="s">
        <v>140</v>
      </c>
      <c r="F115" s="28">
        <v>2025</v>
      </c>
      <c r="G115" s="34">
        <v>116</v>
      </c>
      <c r="H115" s="39">
        <v>22</v>
      </c>
      <c r="I115" s="52" t="s">
        <v>163</v>
      </c>
      <c r="J115" s="26" t="s">
        <v>318</v>
      </c>
      <c r="K115" s="82">
        <v>0.8</v>
      </c>
      <c r="L115" s="55">
        <v>141</v>
      </c>
      <c r="M115" s="71">
        <v>8.5</v>
      </c>
      <c r="N115" s="110">
        <v>14.1</v>
      </c>
      <c r="O115" s="62">
        <v>9.7</v>
      </c>
      <c r="P115" s="59" t="s">
        <v>319</v>
      </c>
      <c r="Q115" s="91" t="s">
        <v>166</v>
      </c>
      <c r="R115" s="91" t="s">
        <v>167</v>
      </c>
      <c r="S115" s="59" t="s">
        <v>320</v>
      </c>
      <c r="T115" s="26" t="s">
        <v>244</v>
      </c>
      <c r="U115" s="92">
        <v>0.4</v>
      </c>
      <c r="V115" s="26">
        <v>100</v>
      </c>
      <c r="W115" s="71">
        <v>8.5</v>
      </c>
      <c r="X115" s="110">
        <v>14.1</v>
      </c>
      <c r="Y115" s="62">
        <v>9.7</v>
      </c>
      <c r="Z115" s="91" t="s">
        <v>43</v>
      </c>
      <c r="AA115" s="91" t="s">
        <v>43</v>
      </c>
      <c r="AB115" s="91" t="s">
        <v>44</v>
      </c>
      <c r="AC115" s="91" t="s">
        <v>45</v>
      </c>
      <c r="AD115" s="97"/>
      <c r="AE115" s="26" t="s">
        <v>123</v>
      </c>
      <c r="AF115" s="26" t="s">
        <v>128</v>
      </c>
    </row>
    <row r="116" ht="31" customHeight="1" spans="1:32">
      <c r="A116" s="31"/>
      <c r="B116" s="25">
        <v>111</v>
      </c>
      <c r="C116" s="27" t="s">
        <v>200</v>
      </c>
      <c r="D116" s="27" t="s">
        <v>169</v>
      </c>
      <c r="E116" s="27" t="s">
        <v>205</v>
      </c>
      <c r="F116" s="28">
        <v>2025</v>
      </c>
      <c r="G116" s="34">
        <v>30</v>
      </c>
      <c r="H116" s="39">
        <v>20</v>
      </c>
      <c r="I116" s="52" t="s">
        <v>163</v>
      </c>
      <c r="J116" s="26" t="s">
        <v>321</v>
      </c>
      <c r="K116" s="82">
        <v>0.7</v>
      </c>
      <c r="L116" s="55">
        <v>140</v>
      </c>
      <c r="M116" s="71">
        <v>8.5</v>
      </c>
      <c r="N116" s="110">
        <v>11.5</v>
      </c>
      <c r="O116" s="62">
        <v>6.1</v>
      </c>
      <c r="P116" s="59" t="s">
        <v>319</v>
      </c>
      <c r="Q116" s="91" t="s">
        <v>166</v>
      </c>
      <c r="R116" s="91" t="s">
        <v>167</v>
      </c>
      <c r="S116" s="59" t="s">
        <v>320</v>
      </c>
      <c r="T116" s="26" t="s">
        <v>244</v>
      </c>
      <c r="U116" s="92">
        <v>0.4</v>
      </c>
      <c r="V116" s="26">
        <v>120</v>
      </c>
      <c r="W116" s="71">
        <v>8.5</v>
      </c>
      <c r="X116" s="110">
        <v>11.5</v>
      </c>
      <c r="Y116" s="62">
        <v>6.1</v>
      </c>
      <c r="Z116" s="91" t="s">
        <v>43</v>
      </c>
      <c r="AA116" s="91" t="s">
        <v>43</v>
      </c>
      <c r="AB116" s="91" t="s">
        <v>44</v>
      </c>
      <c r="AC116" s="91" t="s">
        <v>45</v>
      </c>
      <c r="AD116" s="97"/>
      <c r="AE116" s="26" t="s">
        <v>123</v>
      </c>
      <c r="AF116" s="26" t="s">
        <v>128</v>
      </c>
    </row>
    <row r="117" ht="31" customHeight="1" spans="1:32">
      <c r="A117" s="31"/>
      <c r="B117" s="25">
        <v>112</v>
      </c>
      <c r="C117" s="32" t="s">
        <v>192</v>
      </c>
      <c r="D117" s="32" t="s">
        <v>322</v>
      </c>
      <c r="E117" s="27" t="s">
        <v>323</v>
      </c>
      <c r="F117" s="28">
        <v>2025</v>
      </c>
      <c r="G117" s="34">
        <v>524</v>
      </c>
      <c r="H117" s="102">
        <v>8</v>
      </c>
      <c r="I117" s="52" t="s">
        <v>163</v>
      </c>
      <c r="J117" s="26" t="s">
        <v>171</v>
      </c>
      <c r="K117" s="54">
        <v>0.7</v>
      </c>
      <c r="L117" s="55">
        <v>200</v>
      </c>
      <c r="M117" s="111">
        <v>6.1</v>
      </c>
      <c r="N117" s="112">
        <v>6.5</v>
      </c>
      <c r="O117" s="58">
        <v>2.2</v>
      </c>
      <c r="P117" s="59" t="s">
        <v>190</v>
      </c>
      <c r="Q117" s="91" t="s">
        <v>166</v>
      </c>
      <c r="R117" s="91" t="s">
        <v>167</v>
      </c>
      <c r="S117" s="59"/>
      <c r="T117" s="26" t="s">
        <v>171</v>
      </c>
      <c r="U117" s="92">
        <v>0.6</v>
      </c>
      <c r="V117" s="26">
        <v>160</v>
      </c>
      <c r="W117" s="56">
        <v>6.6</v>
      </c>
      <c r="X117" s="57">
        <v>6.9</v>
      </c>
      <c r="Y117" s="58">
        <v>2.2</v>
      </c>
      <c r="Z117" s="91" t="s">
        <v>43</v>
      </c>
      <c r="AA117" s="91" t="s">
        <v>43</v>
      </c>
      <c r="AB117" s="91" t="s">
        <v>44</v>
      </c>
      <c r="AC117" s="91" t="s">
        <v>45</v>
      </c>
      <c r="AD117" s="97"/>
      <c r="AE117" s="32" t="s">
        <v>50</v>
      </c>
      <c r="AF117" s="32" t="s">
        <v>50</v>
      </c>
    </row>
    <row r="118" ht="31" customHeight="1" spans="1:32">
      <c r="A118" s="31"/>
      <c r="B118" s="25">
        <v>113</v>
      </c>
      <c r="C118" s="32" t="s">
        <v>324</v>
      </c>
      <c r="D118" s="32" t="s">
        <v>240</v>
      </c>
      <c r="E118" s="32" t="s">
        <v>240</v>
      </c>
      <c r="F118" s="28">
        <v>2025</v>
      </c>
      <c r="G118" s="34">
        <v>105</v>
      </c>
      <c r="H118" s="100">
        <v>16</v>
      </c>
      <c r="I118" s="52" t="s">
        <v>163</v>
      </c>
      <c r="J118" s="26" t="s">
        <v>171</v>
      </c>
      <c r="K118" s="54">
        <v>0.8</v>
      </c>
      <c r="L118" s="55">
        <v>190</v>
      </c>
      <c r="M118" s="58">
        <v>10</v>
      </c>
      <c r="N118" s="57">
        <v>12.1</v>
      </c>
      <c r="O118" s="58">
        <f>L118*0.051</f>
        <v>9.69</v>
      </c>
      <c r="P118" s="59" t="s">
        <v>165</v>
      </c>
      <c r="Q118" s="91" t="s">
        <v>166</v>
      </c>
      <c r="R118" s="91" t="s">
        <v>167</v>
      </c>
      <c r="S118" s="59"/>
      <c r="T118" s="26" t="s">
        <v>171</v>
      </c>
      <c r="U118" s="92">
        <v>0.6</v>
      </c>
      <c r="V118" s="26">
        <v>140</v>
      </c>
      <c r="W118" s="58">
        <v>10.4</v>
      </c>
      <c r="X118" s="57">
        <v>12.3</v>
      </c>
      <c r="Y118" s="58">
        <f>V118*0.051</f>
        <v>7.14</v>
      </c>
      <c r="Z118" s="91" t="s">
        <v>43</v>
      </c>
      <c r="AA118" s="91" t="s">
        <v>43</v>
      </c>
      <c r="AB118" s="91" t="s">
        <v>44</v>
      </c>
      <c r="AC118" s="91" t="s">
        <v>45</v>
      </c>
      <c r="AD118" s="97"/>
      <c r="AE118" s="32" t="s">
        <v>50</v>
      </c>
      <c r="AF118" s="32" t="s">
        <v>325</v>
      </c>
    </row>
    <row r="119" ht="31" customHeight="1" spans="1:32">
      <c r="A119" s="31"/>
      <c r="B119" s="25">
        <v>114</v>
      </c>
      <c r="C119" s="32" t="s">
        <v>324</v>
      </c>
      <c r="D119" s="32" t="s">
        <v>32</v>
      </c>
      <c r="E119" s="27" t="s">
        <v>326</v>
      </c>
      <c r="F119" s="28">
        <v>2025</v>
      </c>
      <c r="G119" s="34">
        <v>681</v>
      </c>
      <c r="H119" s="100">
        <v>16</v>
      </c>
      <c r="I119" s="52" t="s">
        <v>163</v>
      </c>
      <c r="J119" s="26" t="s">
        <v>171</v>
      </c>
      <c r="K119" s="54">
        <v>0.8</v>
      </c>
      <c r="L119" s="55">
        <v>200</v>
      </c>
      <c r="M119" s="56">
        <v>10.7</v>
      </c>
      <c r="N119" s="57">
        <v>12.4</v>
      </c>
      <c r="O119" s="58">
        <f>L119*0.054</f>
        <v>10.8</v>
      </c>
      <c r="P119" s="59" t="s">
        <v>165</v>
      </c>
      <c r="Q119" s="91" t="s">
        <v>166</v>
      </c>
      <c r="R119" s="91" t="s">
        <v>167</v>
      </c>
      <c r="S119" s="59"/>
      <c r="T119" s="26" t="s">
        <v>171</v>
      </c>
      <c r="U119" s="92">
        <v>0.6</v>
      </c>
      <c r="V119" s="26">
        <v>140</v>
      </c>
      <c r="W119" s="56">
        <v>10.8</v>
      </c>
      <c r="X119" s="57">
        <v>12.7</v>
      </c>
      <c r="Y119" s="58">
        <f>V119*0.054</f>
        <v>7.56</v>
      </c>
      <c r="Z119" s="91" t="s">
        <v>43</v>
      </c>
      <c r="AA119" s="91" t="s">
        <v>43</v>
      </c>
      <c r="AB119" s="91" t="s">
        <v>44</v>
      </c>
      <c r="AC119" s="91" t="s">
        <v>45</v>
      </c>
      <c r="AD119" s="97"/>
      <c r="AE119" s="32" t="s">
        <v>50</v>
      </c>
      <c r="AF119" s="32" t="s">
        <v>325</v>
      </c>
    </row>
    <row r="120" ht="31" customHeight="1" spans="1:32">
      <c r="A120" s="31"/>
      <c r="B120" s="25">
        <v>115</v>
      </c>
      <c r="C120" s="32" t="s">
        <v>57</v>
      </c>
      <c r="D120" s="32" t="s">
        <v>192</v>
      </c>
      <c r="E120" s="32" t="s">
        <v>327</v>
      </c>
      <c r="F120" s="28">
        <v>2025</v>
      </c>
      <c r="G120" s="34">
        <v>25</v>
      </c>
      <c r="H120" s="100">
        <v>16</v>
      </c>
      <c r="I120" s="52" t="s">
        <v>163</v>
      </c>
      <c r="J120" s="26" t="s">
        <v>244</v>
      </c>
      <c r="K120" s="54">
        <v>0.8</v>
      </c>
      <c r="L120" s="55">
        <v>176</v>
      </c>
      <c r="M120" s="26">
        <v>10.2</v>
      </c>
      <c r="N120" s="26">
        <v>11.8</v>
      </c>
      <c r="O120" s="58">
        <f>L120*0.048</f>
        <v>8.448</v>
      </c>
      <c r="P120" s="59" t="s">
        <v>165</v>
      </c>
      <c r="Q120" s="91" t="s">
        <v>166</v>
      </c>
      <c r="R120" s="91" t="s">
        <v>167</v>
      </c>
      <c r="S120" s="59"/>
      <c r="T120" s="26" t="s">
        <v>328</v>
      </c>
      <c r="U120" s="92">
        <v>0.6</v>
      </c>
      <c r="V120" s="26">
        <v>120</v>
      </c>
      <c r="W120" s="26">
        <v>10.5</v>
      </c>
      <c r="X120" s="26">
        <v>11.9</v>
      </c>
      <c r="Y120" s="58">
        <f>V120*0.048</f>
        <v>5.76</v>
      </c>
      <c r="Z120" s="91" t="s">
        <v>43</v>
      </c>
      <c r="AA120" s="91" t="s">
        <v>43</v>
      </c>
      <c r="AB120" s="91" t="s">
        <v>44</v>
      </c>
      <c r="AC120" s="91" t="s">
        <v>45</v>
      </c>
      <c r="AD120" s="97"/>
      <c r="AE120" s="32" t="s">
        <v>50</v>
      </c>
      <c r="AF120" s="32" t="s">
        <v>51</v>
      </c>
    </row>
    <row r="121" ht="31" customHeight="1" spans="1:32">
      <c r="A121" s="31"/>
      <c r="B121" s="25">
        <v>116</v>
      </c>
      <c r="C121" s="32" t="s">
        <v>57</v>
      </c>
      <c r="D121" s="32" t="s">
        <v>62</v>
      </c>
      <c r="E121" s="32" t="s">
        <v>329</v>
      </c>
      <c r="F121" s="28">
        <v>2025</v>
      </c>
      <c r="G121" s="34">
        <v>94</v>
      </c>
      <c r="H121" s="100">
        <v>16</v>
      </c>
      <c r="I121" s="52" t="s">
        <v>163</v>
      </c>
      <c r="J121" s="26" t="s">
        <v>244</v>
      </c>
      <c r="K121" s="54">
        <v>0.8</v>
      </c>
      <c r="L121" s="55">
        <v>140</v>
      </c>
      <c r="M121" s="26">
        <v>11.2</v>
      </c>
      <c r="N121" s="62">
        <v>12.3</v>
      </c>
      <c r="O121" s="58">
        <f>L121*0.053</f>
        <v>7.42</v>
      </c>
      <c r="P121" s="59" t="s">
        <v>165</v>
      </c>
      <c r="Q121" s="91" t="s">
        <v>166</v>
      </c>
      <c r="R121" s="91" t="s">
        <v>167</v>
      </c>
      <c r="S121" s="59"/>
      <c r="T121" s="26" t="s">
        <v>328</v>
      </c>
      <c r="U121" s="92">
        <v>0.6</v>
      </c>
      <c r="V121" s="26">
        <v>120</v>
      </c>
      <c r="W121" s="26">
        <v>11.7</v>
      </c>
      <c r="X121" s="62">
        <v>12.6</v>
      </c>
      <c r="Y121" s="58">
        <f>V121*0.053</f>
        <v>6.36</v>
      </c>
      <c r="Z121" s="91" t="s">
        <v>43</v>
      </c>
      <c r="AA121" s="91" t="s">
        <v>43</v>
      </c>
      <c r="AB121" s="91" t="s">
        <v>44</v>
      </c>
      <c r="AC121" s="91" t="s">
        <v>45</v>
      </c>
      <c r="AD121" s="97"/>
      <c r="AE121" s="32" t="s">
        <v>50</v>
      </c>
      <c r="AF121" s="32" t="s">
        <v>51</v>
      </c>
    </row>
    <row r="122" ht="31" customHeight="1" spans="1:32">
      <c r="A122" s="31"/>
      <c r="B122" s="25">
        <v>117</v>
      </c>
      <c r="C122" s="42" t="s">
        <v>223</v>
      </c>
      <c r="D122" s="42" t="s">
        <v>330</v>
      </c>
      <c r="E122" s="42" t="s">
        <v>331</v>
      </c>
      <c r="F122" s="28">
        <v>2025</v>
      </c>
      <c r="G122" s="34">
        <v>330</v>
      </c>
      <c r="H122" s="105">
        <v>21</v>
      </c>
      <c r="I122" s="52" t="s">
        <v>163</v>
      </c>
      <c r="J122" s="37" t="s">
        <v>179</v>
      </c>
      <c r="K122" s="66">
        <v>0.8</v>
      </c>
      <c r="L122" s="113">
        <v>166.933333333333</v>
      </c>
      <c r="M122" s="114">
        <v>10.7</v>
      </c>
      <c r="N122" s="115">
        <v>12.7</v>
      </c>
      <c r="O122" s="70">
        <f>L122*0.058</f>
        <v>9.68213333333332</v>
      </c>
      <c r="P122" s="59" t="s">
        <v>165</v>
      </c>
      <c r="Q122" s="91" t="s">
        <v>166</v>
      </c>
      <c r="R122" s="91" t="s">
        <v>167</v>
      </c>
      <c r="S122" s="59"/>
      <c r="T122" s="37" t="s">
        <v>232</v>
      </c>
      <c r="U122" s="92">
        <v>0.6</v>
      </c>
      <c r="V122" s="37">
        <v>120</v>
      </c>
      <c r="W122" s="114">
        <v>11</v>
      </c>
      <c r="X122" s="115">
        <v>12.8</v>
      </c>
      <c r="Y122" s="70">
        <f>V122*0.058</f>
        <v>6.96</v>
      </c>
      <c r="Z122" s="91" t="s">
        <v>43</v>
      </c>
      <c r="AA122" s="91" t="s">
        <v>43</v>
      </c>
      <c r="AB122" s="91" t="s">
        <v>44</v>
      </c>
      <c r="AC122" s="91" t="s">
        <v>45</v>
      </c>
      <c r="AD122" s="97"/>
      <c r="AE122" s="32" t="s">
        <v>50</v>
      </c>
      <c r="AF122" s="32" t="s">
        <v>51</v>
      </c>
    </row>
    <row r="123" ht="31" customHeight="1" spans="1:32">
      <c r="A123" s="31"/>
      <c r="B123" s="25">
        <v>118</v>
      </c>
      <c r="C123" s="32" t="s">
        <v>193</v>
      </c>
      <c r="D123" s="32" t="s">
        <v>177</v>
      </c>
      <c r="E123" s="32" t="s">
        <v>332</v>
      </c>
      <c r="F123" s="28">
        <v>2025</v>
      </c>
      <c r="G123" s="34">
        <v>136</v>
      </c>
      <c r="H123" s="99">
        <v>21</v>
      </c>
      <c r="I123" s="52" t="s">
        <v>163</v>
      </c>
      <c r="J123" s="26" t="s">
        <v>171</v>
      </c>
      <c r="K123" s="71">
        <v>0.8</v>
      </c>
      <c r="L123" s="55">
        <v>122.4</v>
      </c>
      <c r="M123" s="71">
        <v>10.7</v>
      </c>
      <c r="N123" s="71">
        <v>12.6</v>
      </c>
      <c r="O123" s="72">
        <f>L123*0.057</f>
        <v>6.9768</v>
      </c>
      <c r="P123" s="59" t="s">
        <v>165</v>
      </c>
      <c r="Q123" s="91" t="s">
        <v>166</v>
      </c>
      <c r="R123" s="91" t="s">
        <v>167</v>
      </c>
      <c r="S123" s="59"/>
      <c r="T123" s="26" t="s">
        <v>171</v>
      </c>
      <c r="U123" s="92">
        <v>0.6</v>
      </c>
      <c r="V123" s="26">
        <v>120</v>
      </c>
      <c r="W123" s="71">
        <v>10.9</v>
      </c>
      <c r="X123" s="71">
        <v>12.9</v>
      </c>
      <c r="Y123" s="72">
        <f>V123*0.057</f>
        <v>6.84</v>
      </c>
      <c r="Z123" s="91" t="s">
        <v>43</v>
      </c>
      <c r="AA123" s="91" t="s">
        <v>43</v>
      </c>
      <c r="AB123" s="91" t="s">
        <v>44</v>
      </c>
      <c r="AC123" s="91" t="s">
        <v>45</v>
      </c>
      <c r="AD123" s="97"/>
      <c r="AE123" s="32" t="s">
        <v>50</v>
      </c>
      <c r="AF123" s="32" t="s">
        <v>51</v>
      </c>
    </row>
    <row r="124" ht="31" customHeight="1" spans="1:32">
      <c r="A124" s="31"/>
      <c r="B124" s="25">
        <v>119</v>
      </c>
      <c r="C124" s="32" t="s">
        <v>193</v>
      </c>
      <c r="D124" s="32" t="s">
        <v>230</v>
      </c>
      <c r="E124" s="32" t="s">
        <v>62</v>
      </c>
      <c r="F124" s="28">
        <v>2025</v>
      </c>
      <c r="G124" s="34">
        <v>105</v>
      </c>
      <c r="H124" s="99">
        <v>17</v>
      </c>
      <c r="I124" s="52" t="s">
        <v>163</v>
      </c>
      <c r="J124" s="26" t="s">
        <v>171</v>
      </c>
      <c r="K124" s="71">
        <v>0.8</v>
      </c>
      <c r="L124" s="55">
        <v>182</v>
      </c>
      <c r="M124" s="72">
        <v>10</v>
      </c>
      <c r="N124" s="71">
        <v>11.1</v>
      </c>
      <c r="O124" s="72">
        <f>L124*0.041</f>
        <v>7.462</v>
      </c>
      <c r="P124" s="59" t="s">
        <v>165</v>
      </c>
      <c r="Q124" s="91" t="s">
        <v>166</v>
      </c>
      <c r="R124" s="91" t="s">
        <v>167</v>
      </c>
      <c r="S124" s="59"/>
      <c r="T124" s="26" t="s">
        <v>171</v>
      </c>
      <c r="U124" s="92">
        <v>0.6</v>
      </c>
      <c r="V124" s="26">
        <v>120</v>
      </c>
      <c r="W124" s="71">
        <v>10.4</v>
      </c>
      <c r="X124" s="71">
        <v>11.6</v>
      </c>
      <c r="Y124" s="72">
        <f>V124*0.041</f>
        <v>4.92</v>
      </c>
      <c r="Z124" s="91" t="s">
        <v>43</v>
      </c>
      <c r="AA124" s="91" t="s">
        <v>43</v>
      </c>
      <c r="AB124" s="91" t="s">
        <v>44</v>
      </c>
      <c r="AC124" s="91" t="s">
        <v>45</v>
      </c>
      <c r="AD124" s="97"/>
      <c r="AE124" s="32" t="s">
        <v>50</v>
      </c>
      <c r="AF124" s="32" t="s">
        <v>51</v>
      </c>
    </row>
    <row r="125" ht="31" customHeight="1" spans="1:32">
      <c r="A125" s="31"/>
      <c r="B125" s="25">
        <v>120</v>
      </c>
      <c r="C125" s="40" t="s">
        <v>93</v>
      </c>
      <c r="D125" s="40" t="s">
        <v>333</v>
      </c>
      <c r="E125" s="40" t="s">
        <v>116</v>
      </c>
      <c r="F125" s="28">
        <v>2025</v>
      </c>
      <c r="G125" s="34">
        <v>241</v>
      </c>
      <c r="H125" s="101">
        <v>22</v>
      </c>
      <c r="I125" s="52" t="s">
        <v>163</v>
      </c>
      <c r="J125" s="94" t="s">
        <v>171</v>
      </c>
      <c r="K125" s="74">
        <v>0.8</v>
      </c>
      <c r="L125" s="75">
        <v>186</v>
      </c>
      <c r="M125" s="76">
        <v>14</v>
      </c>
      <c r="N125" s="77">
        <v>15.2</v>
      </c>
      <c r="O125" s="76">
        <f>L125*0.09</f>
        <v>16.74</v>
      </c>
      <c r="P125" s="59" t="s">
        <v>165</v>
      </c>
      <c r="Q125" s="91" t="s">
        <v>166</v>
      </c>
      <c r="R125" s="91" t="s">
        <v>167</v>
      </c>
      <c r="S125" s="59"/>
      <c r="T125" s="94" t="s">
        <v>171</v>
      </c>
      <c r="U125" s="92">
        <v>0.6</v>
      </c>
      <c r="V125" s="94">
        <v>120</v>
      </c>
      <c r="W125" s="76">
        <v>14.5</v>
      </c>
      <c r="X125" s="77">
        <v>15.7</v>
      </c>
      <c r="Y125" s="76">
        <f>V125*0.09</f>
        <v>10.8</v>
      </c>
      <c r="Z125" s="91" t="s">
        <v>43</v>
      </c>
      <c r="AA125" s="91" t="s">
        <v>43</v>
      </c>
      <c r="AB125" s="91" t="s">
        <v>44</v>
      </c>
      <c r="AC125" s="91" t="s">
        <v>45</v>
      </c>
      <c r="AD125" s="97"/>
      <c r="AE125" s="32" t="s">
        <v>50</v>
      </c>
      <c r="AF125" s="40" t="s">
        <v>60</v>
      </c>
    </row>
    <row r="126" ht="31" customHeight="1" spans="1:32">
      <c r="A126" s="31"/>
      <c r="B126" s="25">
        <v>121</v>
      </c>
      <c r="C126" s="32" t="s">
        <v>170</v>
      </c>
      <c r="D126" s="27" t="s">
        <v>334</v>
      </c>
      <c r="E126" s="27" t="s">
        <v>335</v>
      </c>
      <c r="F126" s="28">
        <v>2025</v>
      </c>
      <c r="G126" s="34">
        <v>483</v>
      </c>
      <c r="H126" s="100">
        <v>17</v>
      </c>
      <c r="I126" s="52" t="s">
        <v>163</v>
      </c>
      <c r="J126" s="26" t="s">
        <v>171</v>
      </c>
      <c r="K126" s="54">
        <v>0.8</v>
      </c>
      <c r="L126" s="55">
        <v>160</v>
      </c>
      <c r="M126" s="56" t="s">
        <v>336</v>
      </c>
      <c r="N126" s="57">
        <v>13.1</v>
      </c>
      <c r="O126" s="58">
        <f>L126*0.062</f>
        <v>9.92</v>
      </c>
      <c r="P126" s="59" t="s">
        <v>165</v>
      </c>
      <c r="Q126" s="91" t="s">
        <v>166</v>
      </c>
      <c r="R126" s="91" t="s">
        <v>167</v>
      </c>
      <c r="S126" s="59"/>
      <c r="T126" s="26" t="s">
        <v>171</v>
      </c>
      <c r="U126" s="92">
        <v>0.6</v>
      </c>
      <c r="V126" s="26">
        <v>120</v>
      </c>
      <c r="W126" s="56">
        <v>12.6</v>
      </c>
      <c r="X126" s="57">
        <v>13.4</v>
      </c>
      <c r="Y126" s="58">
        <f>V126*0.062</f>
        <v>7.44</v>
      </c>
      <c r="Z126" s="91" t="s">
        <v>43</v>
      </c>
      <c r="AA126" s="91" t="s">
        <v>43</v>
      </c>
      <c r="AB126" s="91" t="s">
        <v>44</v>
      </c>
      <c r="AC126" s="91" t="s">
        <v>45</v>
      </c>
      <c r="AD126" s="97"/>
      <c r="AE126" s="32" t="s">
        <v>50</v>
      </c>
      <c r="AF126" s="32" t="s">
        <v>60</v>
      </c>
    </row>
    <row r="127" ht="31" customHeight="1" spans="1:32">
      <c r="A127" s="31"/>
      <c r="B127" s="25">
        <v>122</v>
      </c>
      <c r="C127" s="32" t="s">
        <v>98</v>
      </c>
      <c r="D127" s="32" t="s">
        <v>337</v>
      </c>
      <c r="E127" s="32" t="s">
        <v>338</v>
      </c>
      <c r="F127" s="28">
        <v>2025</v>
      </c>
      <c r="G127" s="34">
        <v>645</v>
      </c>
      <c r="H127" s="100">
        <v>20</v>
      </c>
      <c r="I127" s="52" t="s">
        <v>163</v>
      </c>
      <c r="J127" s="26" t="s">
        <v>244</v>
      </c>
      <c r="K127" s="54">
        <v>0.8</v>
      </c>
      <c r="L127" s="55">
        <v>152</v>
      </c>
      <c r="M127" s="56">
        <v>12.5</v>
      </c>
      <c r="N127" s="57">
        <v>13.7</v>
      </c>
      <c r="O127" s="58">
        <f>L127*0.07</f>
        <v>10.64</v>
      </c>
      <c r="P127" s="59" t="s">
        <v>165</v>
      </c>
      <c r="Q127" s="91" t="s">
        <v>166</v>
      </c>
      <c r="R127" s="91" t="s">
        <v>167</v>
      </c>
      <c r="S127" s="59"/>
      <c r="T127" s="26" t="s">
        <v>244</v>
      </c>
      <c r="U127" s="92">
        <v>0.6</v>
      </c>
      <c r="V127" s="26">
        <v>120</v>
      </c>
      <c r="W127" s="56">
        <v>12.8</v>
      </c>
      <c r="X127" s="57">
        <v>13.8</v>
      </c>
      <c r="Y127" s="58">
        <f>V127*0.07</f>
        <v>8.4</v>
      </c>
      <c r="Z127" s="91" t="s">
        <v>43</v>
      </c>
      <c r="AA127" s="91" t="s">
        <v>43</v>
      </c>
      <c r="AB127" s="91" t="s">
        <v>44</v>
      </c>
      <c r="AC127" s="91" t="s">
        <v>45</v>
      </c>
      <c r="AD127" s="97"/>
      <c r="AE127" s="32" t="s">
        <v>50</v>
      </c>
      <c r="AF127" s="32" t="s">
        <v>60</v>
      </c>
    </row>
    <row r="128" ht="31" customHeight="1" spans="1:32">
      <c r="A128" s="31"/>
      <c r="B128" s="25">
        <v>123</v>
      </c>
      <c r="C128" s="32" t="s">
        <v>230</v>
      </c>
      <c r="D128" s="32" t="s">
        <v>57</v>
      </c>
      <c r="E128" s="32" t="s">
        <v>339</v>
      </c>
      <c r="F128" s="28">
        <v>2025</v>
      </c>
      <c r="G128" s="34">
        <v>73</v>
      </c>
      <c r="H128" s="100">
        <v>16</v>
      </c>
      <c r="I128" s="52" t="s">
        <v>163</v>
      </c>
      <c r="J128" s="26" t="s">
        <v>171</v>
      </c>
      <c r="K128" s="54">
        <v>0.8</v>
      </c>
      <c r="L128" s="55">
        <v>180</v>
      </c>
      <c r="M128" s="56">
        <v>10.7</v>
      </c>
      <c r="N128" s="61">
        <v>12.3</v>
      </c>
      <c r="O128" s="58">
        <f t="shared" ref="O128:O132" si="0">L128*0.053</f>
        <v>9.54</v>
      </c>
      <c r="P128" s="59" t="s">
        <v>165</v>
      </c>
      <c r="Q128" s="91" t="s">
        <v>166</v>
      </c>
      <c r="R128" s="91" t="s">
        <v>167</v>
      </c>
      <c r="S128" s="59"/>
      <c r="T128" s="26" t="s">
        <v>171</v>
      </c>
      <c r="U128" s="92">
        <v>0.6</v>
      </c>
      <c r="V128" s="26">
        <v>120</v>
      </c>
      <c r="W128" s="56">
        <v>10.9</v>
      </c>
      <c r="X128" s="61">
        <v>12.7</v>
      </c>
      <c r="Y128" s="58">
        <f t="shared" ref="Y128:Y132" si="1">V128*0.053</f>
        <v>6.36</v>
      </c>
      <c r="Z128" s="91" t="s">
        <v>43</v>
      </c>
      <c r="AA128" s="91" t="s">
        <v>43</v>
      </c>
      <c r="AB128" s="91" t="s">
        <v>44</v>
      </c>
      <c r="AC128" s="91" t="s">
        <v>45</v>
      </c>
      <c r="AD128" s="97"/>
      <c r="AE128" s="32" t="s">
        <v>46</v>
      </c>
      <c r="AF128" s="32" t="s">
        <v>340</v>
      </c>
    </row>
    <row r="129" ht="31" customHeight="1" spans="1:32">
      <c r="A129" s="31"/>
      <c r="B129" s="25">
        <v>124</v>
      </c>
      <c r="C129" s="43" t="s">
        <v>98</v>
      </c>
      <c r="D129" s="43">
        <v>11</v>
      </c>
      <c r="E129" s="43" t="s">
        <v>192</v>
      </c>
      <c r="F129" s="28">
        <v>2025</v>
      </c>
      <c r="G129" s="34">
        <v>60</v>
      </c>
      <c r="H129" s="117">
        <v>15</v>
      </c>
      <c r="I129" s="52" t="s">
        <v>163</v>
      </c>
      <c r="J129" s="26" t="s">
        <v>171</v>
      </c>
      <c r="K129" s="54">
        <v>0.6</v>
      </c>
      <c r="L129" s="55">
        <v>180</v>
      </c>
      <c r="M129" s="58">
        <v>8.99</v>
      </c>
      <c r="N129" s="57">
        <v>9.8</v>
      </c>
      <c r="O129" s="58">
        <f t="shared" si="0"/>
        <v>9.54</v>
      </c>
      <c r="P129" s="59" t="s">
        <v>165</v>
      </c>
      <c r="Q129" s="91" t="s">
        <v>166</v>
      </c>
      <c r="R129" s="91" t="s">
        <v>167</v>
      </c>
      <c r="S129" s="59"/>
      <c r="T129" s="26" t="s">
        <v>171</v>
      </c>
      <c r="U129" s="92">
        <v>0.6</v>
      </c>
      <c r="V129" s="26">
        <v>120</v>
      </c>
      <c r="W129" s="58">
        <v>9.3</v>
      </c>
      <c r="X129" s="57">
        <v>9.9</v>
      </c>
      <c r="Y129" s="58">
        <f t="shared" si="1"/>
        <v>6.36</v>
      </c>
      <c r="Z129" s="91" t="s">
        <v>43</v>
      </c>
      <c r="AA129" s="91" t="s">
        <v>43</v>
      </c>
      <c r="AB129" s="91" t="s">
        <v>44</v>
      </c>
      <c r="AC129" s="91" t="s">
        <v>45</v>
      </c>
      <c r="AD129" s="97"/>
      <c r="AE129" s="32" t="s">
        <v>46</v>
      </c>
      <c r="AF129" s="43" t="s">
        <v>341</v>
      </c>
    </row>
    <row r="130" ht="31" customHeight="1" spans="1:32">
      <c r="A130" s="31"/>
      <c r="B130" s="25">
        <v>125</v>
      </c>
      <c r="C130" s="43" t="s">
        <v>306</v>
      </c>
      <c r="D130" s="43" t="s">
        <v>169</v>
      </c>
      <c r="E130" s="43" t="s">
        <v>205</v>
      </c>
      <c r="F130" s="28">
        <v>2025</v>
      </c>
      <c r="G130" s="34">
        <v>21</v>
      </c>
      <c r="H130" s="117">
        <v>16</v>
      </c>
      <c r="I130" s="52" t="s">
        <v>163</v>
      </c>
      <c r="J130" s="26" t="s">
        <v>171</v>
      </c>
      <c r="K130" s="54">
        <v>0.6</v>
      </c>
      <c r="L130" s="55">
        <v>200</v>
      </c>
      <c r="M130" s="58">
        <v>10.3</v>
      </c>
      <c r="N130" s="57">
        <v>10.7</v>
      </c>
      <c r="O130" s="58">
        <f t="shared" si="0"/>
        <v>10.6</v>
      </c>
      <c r="P130" s="59" t="s">
        <v>165</v>
      </c>
      <c r="Q130" s="91" t="s">
        <v>166</v>
      </c>
      <c r="R130" s="91" t="s">
        <v>167</v>
      </c>
      <c r="S130" s="59"/>
      <c r="T130" s="26" t="s">
        <v>171</v>
      </c>
      <c r="U130" s="92">
        <v>0.6</v>
      </c>
      <c r="V130" s="26">
        <v>120</v>
      </c>
      <c r="W130" s="58">
        <v>10.5</v>
      </c>
      <c r="X130" s="57">
        <v>10.7</v>
      </c>
      <c r="Y130" s="58">
        <f t="shared" si="1"/>
        <v>6.36</v>
      </c>
      <c r="Z130" s="91" t="s">
        <v>43</v>
      </c>
      <c r="AA130" s="91" t="s">
        <v>43</v>
      </c>
      <c r="AB130" s="91" t="s">
        <v>44</v>
      </c>
      <c r="AC130" s="91" t="s">
        <v>45</v>
      </c>
      <c r="AD130" s="97"/>
      <c r="AE130" s="32" t="s">
        <v>46</v>
      </c>
      <c r="AF130" s="43" t="s">
        <v>46</v>
      </c>
    </row>
    <row r="131" ht="31" customHeight="1" spans="1:32">
      <c r="A131" s="31"/>
      <c r="B131" s="25">
        <v>126</v>
      </c>
      <c r="C131" s="43" t="s">
        <v>57</v>
      </c>
      <c r="D131" s="43" t="s">
        <v>62</v>
      </c>
      <c r="E131" s="43" t="s">
        <v>63</v>
      </c>
      <c r="F131" s="28">
        <v>2025</v>
      </c>
      <c r="G131" s="34">
        <v>17</v>
      </c>
      <c r="H131" s="117">
        <v>12</v>
      </c>
      <c r="I131" s="52" t="s">
        <v>163</v>
      </c>
      <c r="J131" s="26" t="s">
        <v>171</v>
      </c>
      <c r="K131" s="54">
        <v>0.6</v>
      </c>
      <c r="L131" s="55">
        <v>200</v>
      </c>
      <c r="M131" s="26">
        <v>9.87</v>
      </c>
      <c r="N131" s="62">
        <v>9.65</v>
      </c>
      <c r="O131" s="58">
        <f t="shared" si="0"/>
        <v>10.6</v>
      </c>
      <c r="P131" s="59" t="s">
        <v>165</v>
      </c>
      <c r="Q131" s="91" t="s">
        <v>166</v>
      </c>
      <c r="R131" s="91" t="s">
        <v>167</v>
      </c>
      <c r="S131" s="59"/>
      <c r="T131" s="26" t="s">
        <v>171</v>
      </c>
      <c r="U131" s="92">
        <v>0.6</v>
      </c>
      <c r="V131" s="26">
        <v>120</v>
      </c>
      <c r="W131" s="26">
        <v>10.3</v>
      </c>
      <c r="X131" s="62">
        <v>9.9</v>
      </c>
      <c r="Y131" s="58">
        <f t="shared" si="1"/>
        <v>6.36</v>
      </c>
      <c r="Z131" s="91" t="s">
        <v>43</v>
      </c>
      <c r="AA131" s="91" t="s">
        <v>43</v>
      </c>
      <c r="AB131" s="91" t="s">
        <v>44</v>
      </c>
      <c r="AC131" s="91" t="s">
        <v>45</v>
      </c>
      <c r="AD131" s="97"/>
      <c r="AE131" s="32" t="s">
        <v>46</v>
      </c>
      <c r="AF131" s="43" t="s">
        <v>46</v>
      </c>
    </row>
    <row r="132" ht="31" customHeight="1" spans="1:32">
      <c r="A132" s="31"/>
      <c r="B132" s="25">
        <v>127</v>
      </c>
      <c r="C132" s="43" t="s">
        <v>342</v>
      </c>
      <c r="D132" s="43" t="s">
        <v>205</v>
      </c>
      <c r="E132" s="43" t="s">
        <v>223</v>
      </c>
      <c r="F132" s="28">
        <v>2025</v>
      </c>
      <c r="G132" s="34">
        <v>113</v>
      </c>
      <c r="H132" s="117">
        <v>16</v>
      </c>
      <c r="I132" s="52" t="s">
        <v>163</v>
      </c>
      <c r="J132" s="26" t="s">
        <v>171</v>
      </c>
      <c r="K132" s="54">
        <v>0.6</v>
      </c>
      <c r="L132" s="55">
        <v>200</v>
      </c>
      <c r="M132" s="26">
        <v>11.3</v>
      </c>
      <c r="N132" s="62">
        <v>12.5</v>
      </c>
      <c r="O132" s="58">
        <f t="shared" si="0"/>
        <v>10.6</v>
      </c>
      <c r="P132" s="59" t="s">
        <v>165</v>
      </c>
      <c r="Q132" s="91" t="s">
        <v>166</v>
      </c>
      <c r="R132" s="91" t="s">
        <v>167</v>
      </c>
      <c r="S132" s="59"/>
      <c r="T132" s="26" t="s">
        <v>171</v>
      </c>
      <c r="U132" s="92">
        <v>0.6</v>
      </c>
      <c r="V132" s="26">
        <v>120</v>
      </c>
      <c r="W132" s="26">
        <v>11.7</v>
      </c>
      <c r="X132" s="62">
        <v>12.8</v>
      </c>
      <c r="Y132" s="58">
        <f t="shared" si="1"/>
        <v>6.36</v>
      </c>
      <c r="Z132" s="91" t="s">
        <v>43</v>
      </c>
      <c r="AA132" s="91" t="s">
        <v>43</v>
      </c>
      <c r="AB132" s="91" t="s">
        <v>44</v>
      </c>
      <c r="AC132" s="91" t="s">
        <v>45</v>
      </c>
      <c r="AD132" s="97"/>
      <c r="AE132" s="32" t="s">
        <v>46</v>
      </c>
      <c r="AF132" s="43" t="s">
        <v>343</v>
      </c>
    </row>
    <row r="133" ht="31" customHeight="1" spans="1:32">
      <c r="A133" s="31"/>
      <c r="B133" s="25">
        <v>128</v>
      </c>
      <c r="C133" s="118" t="s">
        <v>344</v>
      </c>
      <c r="D133" s="32" t="s">
        <v>345</v>
      </c>
      <c r="E133" s="32" t="s">
        <v>346</v>
      </c>
      <c r="F133" s="28">
        <v>2025</v>
      </c>
      <c r="G133" s="34">
        <v>208</v>
      </c>
      <c r="H133" s="117">
        <v>10</v>
      </c>
      <c r="I133" s="52" t="s">
        <v>163</v>
      </c>
      <c r="J133" s="26" t="s">
        <v>171</v>
      </c>
      <c r="K133" s="54">
        <v>0.7</v>
      </c>
      <c r="L133" s="55">
        <v>205</v>
      </c>
      <c r="M133" s="58">
        <v>7.3</v>
      </c>
      <c r="N133" s="57">
        <v>7.5</v>
      </c>
      <c r="O133" s="58">
        <v>3.3</v>
      </c>
      <c r="P133" s="59" t="s">
        <v>190</v>
      </c>
      <c r="Q133" s="91" t="s">
        <v>166</v>
      </c>
      <c r="R133" s="91" t="s">
        <v>167</v>
      </c>
      <c r="S133" s="59"/>
      <c r="T133" s="26" t="s">
        <v>171</v>
      </c>
      <c r="U133" s="92">
        <v>0.6</v>
      </c>
      <c r="V133" s="26">
        <v>160</v>
      </c>
      <c r="W133" s="58">
        <v>7.6</v>
      </c>
      <c r="X133" s="57">
        <v>7.7</v>
      </c>
      <c r="Y133" s="58">
        <v>3.3</v>
      </c>
      <c r="Z133" s="91" t="s">
        <v>43</v>
      </c>
      <c r="AA133" s="91" t="s">
        <v>43</v>
      </c>
      <c r="AB133" s="91" t="s">
        <v>44</v>
      </c>
      <c r="AC133" s="91" t="s">
        <v>45</v>
      </c>
      <c r="AD133" s="97"/>
      <c r="AE133" s="98" t="s">
        <v>88</v>
      </c>
      <c r="AF133" s="98" t="s">
        <v>111</v>
      </c>
    </row>
    <row r="134" ht="31" customHeight="1" spans="1:32">
      <c r="A134" s="31"/>
      <c r="B134" s="25">
        <v>129</v>
      </c>
      <c r="C134" s="98">
        <v>94</v>
      </c>
      <c r="D134" s="98" t="s">
        <v>93</v>
      </c>
      <c r="E134" s="98">
        <v>41</v>
      </c>
      <c r="F134" s="28">
        <v>2025</v>
      </c>
      <c r="G134" s="34">
        <v>55</v>
      </c>
      <c r="H134" s="117">
        <v>17</v>
      </c>
      <c r="I134" s="52" t="s">
        <v>163</v>
      </c>
      <c r="J134" s="26" t="s">
        <v>171</v>
      </c>
      <c r="K134" s="54">
        <v>0.8</v>
      </c>
      <c r="L134" s="55">
        <v>178</v>
      </c>
      <c r="M134" s="58">
        <v>11</v>
      </c>
      <c r="N134" s="57">
        <v>12.7</v>
      </c>
      <c r="O134" s="58">
        <f>L134*0.058</f>
        <v>10.324</v>
      </c>
      <c r="P134" s="59" t="s">
        <v>165</v>
      </c>
      <c r="Q134" s="91" t="s">
        <v>166</v>
      </c>
      <c r="R134" s="91" t="s">
        <v>167</v>
      </c>
      <c r="S134" s="59"/>
      <c r="T134" s="26" t="s">
        <v>171</v>
      </c>
      <c r="U134" s="92">
        <v>0.6</v>
      </c>
      <c r="V134" s="26">
        <v>120</v>
      </c>
      <c r="W134" s="58">
        <v>11.4</v>
      </c>
      <c r="X134" s="57">
        <v>12.8</v>
      </c>
      <c r="Y134" s="58">
        <f>V134*0.058</f>
        <v>6.96</v>
      </c>
      <c r="Z134" s="91" t="s">
        <v>43</v>
      </c>
      <c r="AA134" s="91" t="s">
        <v>43</v>
      </c>
      <c r="AB134" s="91" t="s">
        <v>44</v>
      </c>
      <c r="AC134" s="91" t="s">
        <v>45</v>
      </c>
      <c r="AD134" s="97"/>
      <c r="AE134" s="98" t="s">
        <v>88</v>
      </c>
      <c r="AF134" s="98" t="s">
        <v>111</v>
      </c>
    </row>
    <row r="135" ht="31" customHeight="1" spans="1:32">
      <c r="A135" s="31"/>
      <c r="B135" s="25">
        <v>130</v>
      </c>
      <c r="C135" s="98">
        <v>94</v>
      </c>
      <c r="D135" s="98" t="s">
        <v>61</v>
      </c>
      <c r="E135" s="98" t="s">
        <v>347</v>
      </c>
      <c r="F135" s="28">
        <v>2025</v>
      </c>
      <c r="G135" s="34">
        <v>133</v>
      </c>
      <c r="H135" s="117">
        <v>11</v>
      </c>
      <c r="I135" s="52" t="s">
        <v>163</v>
      </c>
      <c r="J135" s="26" t="s">
        <v>171</v>
      </c>
      <c r="K135" s="54">
        <v>0.8</v>
      </c>
      <c r="L135" s="55">
        <v>189</v>
      </c>
      <c r="M135" s="58">
        <v>8</v>
      </c>
      <c r="N135" s="61">
        <v>9</v>
      </c>
      <c r="O135" s="62">
        <f>L135*0.025</f>
        <v>4.725</v>
      </c>
      <c r="P135" s="59" t="s">
        <v>165</v>
      </c>
      <c r="Q135" s="91" t="s">
        <v>166</v>
      </c>
      <c r="R135" s="91" t="s">
        <v>167</v>
      </c>
      <c r="S135" s="59"/>
      <c r="T135" s="26" t="s">
        <v>171</v>
      </c>
      <c r="U135" s="92">
        <v>0.6</v>
      </c>
      <c r="V135" s="26">
        <v>140</v>
      </c>
      <c r="W135" s="58">
        <v>8.3</v>
      </c>
      <c r="X135" s="61">
        <v>9.4</v>
      </c>
      <c r="Y135" s="62">
        <f>V135*0.025</f>
        <v>3.5</v>
      </c>
      <c r="Z135" s="91" t="s">
        <v>43</v>
      </c>
      <c r="AA135" s="91" t="s">
        <v>43</v>
      </c>
      <c r="AB135" s="91" t="s">
        <v>44</v>
      </c>
      <c r="AC135" s="91" t="s">
        <v>45</v>
      </c>
      <c r="AD135" s="97"/>
      <c r="AE135" s="98" t="s">
        <v>88</v>
      </c>
      <c r="AF135" s="98" t="s">
        <v>111</v>
      </c>
    </row>
    <row r="136" ht="31" customHeight="1" spans="1:32">
      <c r="A136" s="31"/>
      <c r="B136" s="25">
        <v>131</v>
      </c>
      <c r="C136" s="98">
        <v>95</v>
      </c>
      <c r="D136" s="32" t="s">
        <v>348</v>
      </c>
      <c r="E136" s="32" t="s">
        <v>349</v>
      </c>
      <c r="F136" s="28">
        <v>2025</v>
      </c>
      <c r="G136" s="34">
        <v>283</v>
      </c>
      <c r="H136" s="117">
        <v>16</v>
      </c>
      <c r="I136" s="52" t="s">
        <v>163</v>
      </c>
      <c r="J136" s="26" t="s">
        <v>171</v>
      </c>
      <c r="K136" s="54">
        <v>0.8</v>
      </c>
      <c r="L136" s="55">
        <v>176</v>
      </c>
      <c r="M136" s="58">
        <v>11</v>
      </c>
      <c r="N136" s="57">
        <v>12.4</v>
      </c>
      <c r="O136" s="58">
        <f>L136*0.054</f>
        <v>9.504</v>
      </c>
      <c r="P136" s="59" t="s">
        <v>165</v>
      </c>
      <c r="Q136" s="91" t="s">
        <v>166</v>
      </c>
      <c r="R136" s="91" t="s">
        <v>167</v>
      </c>
      <c r="S136" s="59"/>
      <c r="T136" s="26" t="s">
        <v>171</v>
      </c>
      <c r="U136" s="92">
        <v>0.6</v>
      </c>
      <c r="V136" s="26">
        <v>120</v>
      </c>
      <c r="W136" s="58">
        <v>11.4</v>
      </c>
      <c r="X136" s="57">
        <v>12.8</v>
      </c>
      <c r="Y136" s="58">
        <f>V136*0.054</f>
        <v>6.48</v>
      </c>
      <c r="Z136" s="91" t="s">
        <v>43</v>
      </c>
      <c r="AA136" s="91" t="s">
        <v>43</v>
      </c>
      <c r="AB136" s="91" t="s">
        <v>44</v>
      </c>
      <c r="AC136" s="91" t="s">
        <v>45</v>
      </c>
      <c r="AD136" s="97"/>
      <c r="AE136" s="98" t="s">
        <v>88</v>
      </c>
      <c r="AF136" s="98" t="s">
        <v>111</v>
      </c>
    </row>
    <row r="137" ht="31" customHeight="1" spans="1:32">
      <c r="A137" s="31"/>
      <c r="B137" s="25">
        <v>132</v>
      </c>
      <c r="C137" s="98">
        <v>96</v>
      </c>
      <c r="D137" s="32" t="s">
        <v>350</v>
      </c>
      <c r="E137" s="32" t="s">
        <v>351</v>
      </c>
      <c r="F137" s="28">
        <v>2025</v>
      </c>
      <c r="G137" s="34">
        <v>269</v>
      </c>
      <c r="H137" s="117">
        <v>17</v>
      </c>
      <c r="I137" s="52" t="s">
        <v>163</v>
      </c>
      <c r="J137" s="26" t="s">
        <v>171</v>
      </c>
      <c r="K137" s="54">
        <v>0.8</v>
      </c>
      <c r="L137" s="55">
        <v>154</v>
      </c>
      <c r="M137" s="56">
        <v>11.3</v>
      </c>
      <c r="N137" s="57">
        <v>13.4</v>
      </c>
      <c r="O137" s="58">
        <f>L137*0.066</f>
        <v>10.164</v>
      </c>
      <c r="P137" s="59" t="s">
        <v>165</v>
      </c>
      <c r="Q137" s="91" t="s">
        <v>166</v>
      </c>
      <c r="R137" s="91" t="s">
        <v>167</v>
      </c>
      <c r="S137" s="59"/>
      <c r="T137" s="26" t="s">
        <v>171</v>
      </c>
      <c r="U137" s="92">
        <v>0.6</v>
      </c>
      <c r="V137" s="26">
        <v>120</v>
      </c>
      <c r="W137" s="56">
        <v>11.5</v>
      </c>
      <c r="X137" s="57">
        <v>13.7</v>
      </c>
      <c r="Y137" s="58">
        <f>V137*0.066</f>
        <v>7.92</v>
      </c>
      <c r="Z137" s="91" t="s">
        <v>43</v>
      </c>
      <c r="AA137" s="91" t="s">
        <v>43</v>
      </c>
      <c r="AB137" s="91" t="s">
        <v>44</v>
      </c>
      <c r="AC137" s="91" t="s">
        <v>45</v>
      </c>
      <c r="AD137" s="97"/>
      <c r="AE137" s="98" t="s">
        <v>88</v>
      </c>
      <c r="AF137" s="98" t="s">
        <v>111</v>
      </c>
    </row>
    <row r="138" ht="31" customHeight="1" spans="1:32">
      <c r="A138" s="31"/>
      <c r="B138" s="25">
        <v>133</v>
      </c>
      <c r="C138" s="98">
        <v>96</v>
      </c>
      <c r="D138" s="98">
        <v>5</v>
      </c>
      <c r="E138" s="98">
        <v>3</v>
      </c>
      <c r="F138" s="28">
        <v>2025</v>
      </c>
      <c r="G138" s="34">
        <v>162</v>
      </c>
      <c r="H138" s="117">
        <v>17</v>
      </c>
      <c r="I138" s="52" t="s">
        <v>163</v>
      </c>
      <c r="J138" s="26" t="s">
        <v>171</v>
      </c>
      <c r="K138" s="54">
        <v>0.8</v>
      </c>
      <c r="L138" s="55">
        <v>158</v>
      </c>
      <c r="M138" s="56">
        <v>11.2</v>
      </c>
      <c r="N138" s="57">
        <v>13.2</v>
      </c>
      <c r="O138" s="58">
        <f>L138*0.063</f>
        <v>9.954</v>
      </c>
      <c r="P138" s="59" t="s">
        <v>165</v>
      </c>
      <c r="Q138" s="91" t="s">
        <v>166</v>
      </c>
      <c r="R138" s="91" t="s">
        <v>167</v>
      </c>
      <c r="S138" s="59"/>
      <c r="T138" s="26" t="s">
        <v>171</v>
      </c>
      <c r="U138" s="92">
        <v>0.6</v>
      </c>
      <c r="V138" s="26">
        <v>120</v>
      </c>
      <c r="W138" s="56">
        <v>11.6</v>
      </c>
      <c r="X138" s="57">
        <v>13.5</v>
      </c>
      <c r="Y138" s="58">
        <f>V138*0.063</f>
        <v>7.56</v>
      </c>
      <c r="Z138" s="91" t="s">
        <v>43</v>
      </c>
      <c r="AA138" s="91" t="s">
        <v>43</v>
      </c>
      <c r="AB138" s="91" t="s">
        <v>44</v>
      </c>
      <c r="AC138" s="91" t="s">
        <v>45</v>
      </c>
      <c r="AD138" s="97"/>
      <c r="AE138" s="98" t="s">
        <v>88</v>
      </c>
      <c r="AF138" s="98" t="s">
        <v>111</v>
      </c>
    </row>
    <row r="139" ht="31" customHeight="1" spans="1:32">
      <c r="A139" s="31"/>
      <c r="B139" s="25">
        <v>134</v>
      </c>
      <c r="C139" s="98">
        <v>96</v>
      </c>
      <c r="D139" s="98">
        <v>7</v>
      </c>
      <c r="E139" s="98">
        <v>5</v>
      </c>
      <c r="F139" s="28">
        <v>2025</v>
      </c>
      <c r="G139" s="34">
        <v>57</v>
      </c>
      <c r="H139" s="117">
        <v>20</v>
      </c>
      <c r="I139" s="52" t="s">
        <v>163</v>
      </c>
      <c r="J139" s="26" t="s">
        <v>243</v>
      </c>
      <c r="K139" s="54">
        <v>0.8</v>
      </c>
      <c r="L139" s="55">
        <v>144</v>
      </c>
      <c r="M139" s="58">
        <v>12</v>
      </c>
      <c r="N139" s="61">
        <v>14</v>
      </c>
      <c r="O139" s="58">
        <f>L139*0.073</f>
        <v>10.512</v>
      </c>
      <c r="P139" s="59" t="s">
        <v>165</v>
      </c>
      <c r="Q139" s="91" t="s">
        <v>166</v>
      </c>
      <c r="R139" s="91" t="s">
        <v>167</v>
      </c>
      <c r="S139" s="59"/>
      <c r="T139" s="26" t="s">
        <v>244</v>
      </c>
      <c r="U139" s="92">
        <v>0.6</v>
      </c>
      <c r="V139" s="26">
        <v>120</v>
      </c>
      <c r="W139" s="58">
        <v>12.7</v>
      </c>
      <c r="X139" s="61">
        <v>14.4</v>
      </c>
      <c r="Y139" s="58">
        <f>V139*0.073</f>
        <v>8.76</v>
      </c>
      <c r="Z139" s="91" t="s">
        <v>43</v>
      </c>
      <c r="AA139" s="91" t="s">
        <v>43</v>
      </c>
      <c r="AB139" s="91" t="s">
        <v>44</v>
      </c>
      <c r="AC139" s="91" t="s">
        <v>45</v>
      </c>
      <c r="AD139" s="97"/>
      <c r="AE139" s="98" t="s">
        <v>88</v>
      </c>
      <c r="AF139" s="98" t="s">
        <v>111</v>
      </c>
    </row>
    <row r="140" ht="31" customHeight="1" spans="1:32">
      <c r="A140" s="31"/>
      <c r="B140" s="25">
        <v>135</v>
      </c>
      <c r="C140" s="98">
        <v>94</v>
      </c>
      <c r="D140" s="98" t="s">
        <v>57</v>
      </c>
      <c r="E140" s="98">
        <v>2</v>
      </c>
      <c r="F140" s="28">
        <v>2025</v>
      </c>
      <c r="G140" s="34">
        <v>210</v>
      </c>
      <c r="H140" s="117">
        <v>18</v>
      </c>
      <c r="I140" s="52" t="s">
        <v>163</v>
      </c>
      <c r="J140" s="26" t="s">
        <v>243</v>
      </c>
      <c r="K140" s="54">
        <v>0.8</v>
      </c>
      <c r="L140" s="55">
        <v>168</v>
      </c>
      <c r="M140" s="58">
        <v>11</v>
      </c>
      <c r="N140" s="57">
        <v>12.4</v>
      </c>
      <c r="O140" s="58">
        <f>L140*0.054</f>
        <v>9.072</v>
      </c>
      <c r="P140" s="59" t="s">
        <v>165</v>
      </c>
      <c r="Q140" s="91" t="s">
        <v>166</v>
      </c>
      <c r="R140" s="91" t="s">
        <v>167</v>
      </c>
      <c r="S140" s="59"/>
      <c r="T140" s="26" t="s">
        <v>244</v>
      </c>
      <c r="U140" s="92">
        <v>0.6</v>
      </c>
      <c r="V140" s="26">
        <v>120</v>
      </c>
      <c r="W140" s="58">
        <v>11.5</v>
      </c>
      <c r="X140" s="57">
        <v>12.7</v>
      </c>
      <c r="Y140" s="58">
        <f>V140*0.054</f>
        <v>6.48</v>
      </c>
      <c r="Z140" s="91" t="s">
        <v>43</v>
      </c>
      <c r="AA140" s="91" t="s">
        <v>43</v>
      </c>
      <c r="AB140" s="91" t="s">
        <v>44</v>
      </c>
      <c r="AC140" s="91" t="s">
        <v>45</v>
      </c>
      <c r="AD140" s="97"/>
      <c r="AE140" s="98" t="s">
        <v>88</v>
      </c>
      <c r="AF140" s="98" t="s">
        <v>111</v>
      </c>
    </row>
    <row r="141" ht="31" customHeight="1" spans="1:32">
      <c r="A141" s="31"/>
      <c r="B141" s="25">
        <v>136</v>
      </c>
      <c r="C141" s="98">
        <v>97</v>
      </c>
      <c r="D141" s="32" t="s">
        <v>279</v>
      </c>
      <c r="E141" s="98" t="s">
        <v>352</v>
      </c>
      <c r="F141" s="28">
        <v>2025</v>
      </c>
      <c r="G141" s="34">
        <v>381</v>
      </c>
      <c r="H141" s="117">
        <v>16</v>
      </c>
      <c r="I141" s="52" t="s">
        <v>163</v>
      </c>
      <c r="J141" s="26" t="s">
        <v>171</v>
      </c>
      <c r="K141" s="54">
        <v>0.8</v>
      </c>
      <c r="L141" s="55">
        <v>152</v>
      </c>
      <c r="M141" s="56">
        <v>11.5</v>
      </c>
      <c r="N141" s="57">
        <v>13.6</v>
      </c>
      <c r="O141" s="58">
        <f>L141*0.068</f>
        <v>10.336</v>
      </c>
      <c r="P141" s="59" t="s">
        <v>165</v>
      </c>
      <c r="Q141" s="91" t="s">
        <v>166</v>
      </c>
      <c r="R141" s="91" t="s">
        <v>167</v>
      </c>
      <c r="S141" s="59"/>
      <c r="T141" s="26" t="s">
        <v>171</v>
      </c>
      <c r="U141" s="92">
        <v>0.6</v>
      </c>
      <c r="V141" s="26">
        <v>120</v>
      </c>
      <c r="W141" s="56">
        <v>11.7</v>
      </c>
      <c r="X141" s="57">
        <v>13.9</v>
      </c>
      <c r="Y141" s="58">
        <f>V141*0.068</f>
        <v>8.16</v>
      </c>
      <c r="Z141" s="91" t="s">
        <v>43</v>
      </c>
      <c r="AA141" s="91" t="s">
        <v>43</v>
      </c>
      <c r="AB141" s="91" t="s">
        <v>44</v>
      </c>
      <c r="AC141" s="91" t="s">
        <v>45</v>
      </c>
      <c r="AD141" s="97"/>
      <c r="AE141" s="98" t="s">
        <v>88</v>
      </c>
      <c r="AF141" s="98" t="s">
        <v>111</v>
      </c>
    </row>
    <row r="142" ht="31" customHeight="1" spans="1:32">
      <c r="A142" s="31"/>
      <c r="B142" s="25">
        <v>137</v>
      </c>
      <c r="C142" s="119">
        <v>95</v>
      </c>
      <c r="D142" s="119">
        <v>5</v>
      </c>
      <c r="E142" s="119" t="s">
        <v>353</v>
      </c>
      <c r="F142" s="28">
        <v>2025</v>
      </c>
      <c r="G142" s="34">
        <v>212</v>
      </c>
      <c r="H142" s="120">
        <v>19</v>
      </c>
      <c r="I142" s="52" t="s">
        <v>163</v>
      </c>
      <c r="J142" s="94" t="s">
        <v>244</v>
      </c>
      <c r="K142" s="74">
        <v>0.8</v>
      </c>
      <c r="L142" s="75">
        <v>149</v>
      </c>
      <c r="M142" s="95">
        <v>12.1</v>
      </c>
      <c r="N142" s="116">
        <v>14</v>
      </c>
      <c r="O142" s="76">
        <f>L142*0.073</f>
        <v>10.877</v>
      </c>
      <c r="P142" s="59" t="s">
        <v>165</v>
      </c>
      <c r="Q142" s="91" t="s">
        <v>166</v>
      </c>
      <c r="R142" s="91" t="s">
        <v>167</v>
      </c>
      <c r="S142" s="59"/>
      <c r="T142" s="94" t="s">
        <v>244</v>
      </c>
      <c r="U142" s="92">
        <v>0.6</v>
      </c>
      <c r="V142" s="94">
        <v>120</v>
      </c>
      <c r="W142" s="95">
        <v>12.5</v>
      </c>
      <c r="X142" s="116">
        <v>14.4</v>
      </c>
      <c r="Y142" s="76">
        <f>V142*0.073</f>
        <v>8.76</v>
      </c>
      <c r="Z142" s="91" t="s">
        <v>43</v>
      </c>
      <c r="AA142" s="91" t="s">
        <v>43</v>
      </c>
      <c r="AB142" s="91" t="s">
        <v>44</v>
      </c>
      <c r="AC142" s="91" t="s">
        <v>45</v>
      </c>
      <c r="AD142" s="97"/>
      <c r="AE142" s="98" t="s">
        <v>88</v>
      </c>
      <c r="AF142" s="98" t="s">
        <v>111</v>
      </c>
    </row>
    <row r="143" ht="31" customHeight="1" spans="1:32">
      <c r="A143" s="31"/>
      <c r="B143" s="25">
        <v>138</v>
      </c>
      <c r="C143" s="98">
        <v>97</v>
      </c>
      <c r="D143" s="98">
        <v>2</v>
      </c>
      <c r="E143" s="98">
        <v>3</v>
      </c>
      <c r="F143" s="28">
        <v>2025</v>
      </c>
      <c r="G143" s="34">
        <v>69</v>
      </c>
      <c r="H143" s="117">
        <v>11</v>
      </c>
      <c r="I143" s="52" t="s">
        <v>163</v>
      </c>
      <c r="J143" s="26" t="s">
        <v>171</v>
      </c>
      <c r="K143" s="54">
        <v>0.7</v>
      </c>
      <c r="L143" s="55">
        <v>200</v>
      </c>
      <c r="M143" s="58">
        <v>8</v>
      </c>
      <c r="N143" s="57">
        <v>9.3</v>
      </c>
      <c r="O143" s="62">
        <f>L143*0.027</f>
        <v>5.4</v>
      </c>
      <c r="P143" s="59" t="s">
        <v>165</v>
      </c>
      <c r="Q143" s="91" t="s">
        <v>166</v>
      </c>
      <c r="R143" s="91" t="s">
        <v>167</v>
      </c>
      <c r="S143" s="59"/>
      <c r="T143" s="26" t="s">
        <v>171</v>
      </c>
      <c r="U143" s="92">
        <v>0.6</v>
      </c>
      <c r="V143" s="26">
        <v>160</v>
      </c>
      <c r="W143" s="58">
        <v>8.2</v>
      </c>
      <c r="X143" s="57">
        <v>9.6</v>
      </c>
      <c r="Y143" s="62">
        <f>V143*0.027</f>
        <v>4.32</v>
      </c>
      <c r="Z143" s="91" t="s">
        <v>43</v>
      </c>
      <c r="AA143" s="91" t="s">
        <v>43</v>
      </c>
      <c r="AB143" s="91" t="s">
        <v>44</v>
      </c>
      <c r="AC143" s="91" t="s">
        <v>45</v>
      </c>
      <c r="AD143" s="97"/>
      <c r="AE143" s="98" t="s">
        <v>88</v>
      </c>
      <c r="AF143" s="98" t="s">
        <v>111</v>
      </c>
    </row>
    <row r="144" ht="31" customHeight="1" spans="1:32">
      <c r="A144" s="31"/>
      <c r="B144" s="25">
        <v>139</v>
      </c>
      <c r="C144" s="32" t="s">
        <v>169</v>
      </c>
      <c r="D144" s="32" t="s">
        <v>354</v>
      </c>
      <c r="E144" s="27" t="s">
        <v>355</v>
      </c>
      <c r="F144" s="28">
        <v>2025</v>
      </c>
      <c r="G144" s="34">
        <v>342</v>
      </c>
      <c r="H144" s="33">
        <v>19</v>
      </c>
      <c r="I144" s="52" t="s">
        <v>163</v>
      </c>
      <c r="J144" s="53" t="s">
        <v>188</v>
      </c>
      <c r="K144" s="54">
        <v>0.8</v>
      </c>
      <c r="L144" s="55">
        <v>189</v>
      </c>
      <c r="M144" s="56">
        <v>9.2</v>
      </c>
      <c r="N144" s="57">
        <v>11.5</v>
      </c>
      <c r="O144" s="58">
        <v>9.2</v>
      </c>
      <c r="P144" s="59" t="s">
        <v>165</v>
      </c>
      <c r="Q144" s="91" t="s">
        <v>166</v>
      </c>
      <c r="R144" s="91" t="s">
        <v>167</v>
      </c>
      <c r="S144" s="59"/>
      <c r="T144" s="53" t="s">
        <v>189</v>
      </c>
      <c r="U144" s="92">
        <v>0.6</v>
      </c>
      <c r="V144" s="26">
        <v>120</v>
      </c>
      <c r="W144" s="56">
        <v>9.7</v>
      </c>
      <c r="X144" s="57">
        <v>11.8</v>
      </c>
      <c r="Y144" s="58">
        <v>9.2</v>
      </c>
      <c r="Z144" s="91" t="s">
        <v>43</v>
      </c>
      <c r="AA144" s="91" t="s">
        <v>43</v>
      </c>
      <c r="AB144" s="91" t="s">
        <v>44</v>
      </c>
      <c r="AC144" s="91" t="s">
        <v>45</v>
      </c>
      <c r="AD144" s="97"/>
      <c r="AE144" s="32" t="s">
        <v>79</v>
      </c>
      <c r="AF144" s="32" t="s">
        <v>172</v>
      </c>
    </row>
    <row r="145" ht="31" customHeight="1" spans="1:32">
      <c r="A145" s="31"/>
      <c r="B145" s="25">
        <v>140</v>
      </c>
      <c r="C145" s="32" t="s">
        <v>356</v>
      </c>
      <c r="D145" s="32" t="s">
        <v>330</v>
      </c>
      <c r="E145" s="27" t="s">
        <v>357</v>
      </c>
      <c r="F145" s="28">
        <v>2025</v>
      </c>
      <c r="G145" s="34">
        <v>372</v>
      </c>
      <c r="H145" s="102">
        <v>16</v>
      </c>
      <c r="I145" s="52" t="s">
        <v>163</v>
      </c>
      <c r="J145" s="26" t="s">
        <v>171</v>
      </c>
      <c r="K145" s="54">
        <v>0.8</v>
      </c>
      <c r="L145" s="55">
        <v>162</v>
      </c>
      <c r="M145" s="56">
        <v>10.7</v>
      </c>
      <c r="N145" s="57">
        <v>12.3</v>
      </c>
      <c r="O145" s="58">
        <f>L145*0.053</f>
        <v>8.586</v>
      </c>
      <c r="P145" s="59" t="s">
        <v>165</v>
      </c>
      <c r="Q145" s="91" t="s">
        <v>166</v>
      </c>
      <c r="R145" s="91" t="s">
        <v>167</v>
      </c>
      <c r="S145" s="59"/>
      <c r="T145" s="26" t="s">
        <v>171</v>
      </c>
      <c r="U145" s="92">
        <v>0.6</v>
      </c>
      <c r="V145" s="26">
        <v>120</v>
      </c>
      <c r="W145" s="56">
        <v>10.9</v>
      </c>
      <c r="X145" s="57">
        <v>12.6</v>
      </c>
      <c r="Y145" s="58">
        <f>V145*0.053</f>
        <v>6.36</v>
      </c>
      <c r="Z145" s="91" t="s">
        <v>43</v>
      </c>
      <c r="AA145" s="91" t="s">
        <v>43</v>
      </c>
      <c r="AB145" s="91" t="s">
        <v>44</v>
      </c>
      <c r="AC145" s="91" t="s">
        <v>45</v>
      </c>
      <c r="AD145" s="97"/>
      <c r="AE145" s="32" t="s">
        <v>88</v>
      </c>
      <c r="AF145" s="32" t="s">
        <v>111</v>
      </c>
    </row>
    <row r="146" ht="31" customHeight="1" spans="1:32">
      <c r="A146" s="31"/>
      <c r="B146" s="25">
        <v>141</v>
      </c>
      <c r="C146" s="39">
        <v>93</v>
      </c>
      <c r="D146" s="39">
        <v>9</v>
      </c>
      <c r="E146" s="39" t="s">
        <v>87</v>
      </c>
      <c r="F146" s="28">
        <v>2025</v>
      </c>
      <c r="G146" s="34">
        <v>105</v>
      </c>
      <c r="H146" s="39">
        <v>18</v>
      </c>
      <c r="I146" s="52" t="s">
        <v>163</v>
      </c>
      <c r="J146" s="39" t="s">
        <v>179</v>
      </c>
      <c r="K146" s="54">
        <v>0.8</v>
      </c>
      <c r="L146" s="63">
        <v>182</v>
      </c>
      <c r="M146" s="62">
        <v>11.3</v>
      </c>
      <c r="N146" s="62">
        <v>13.7</v>
      </c>
      <c r="O146" s="58">
        <f>L146*0.07</f>
        <v>12.74</v>
      </c>
      <c r="P146" s="59" t="s">
        <v>165</v>
      </c>
      <c r="Q146" s="91" t="s">
        <v>166</v>
      </c>
      <c r="R146" s="91" t="s">
        <v>167</v>
      </c>
      <c r="S146" s="59"/>
      <c r="T146" s="39" t="s">
        <v>232</v>
      </c>
      <c r="U146" s="92">
        <v>0.6</v>
      </c>
      <c r="V146" s="26">
        <v>120</v>
      </c>
      <c r="W146" s="62">
        <v>11.5</v>
      </c>
      <c r="X146" s="62">
        <v>13.8</v>
      </c>
      <c r="Y146" s="58">
        <f>V146*0.07</f>
        <v>8.4</v>
      </c>
      <c r="Z146" s="91" t="s">
        <v>43</v>
      </c>
      <c r="AA146" s="91" t="s">
        <v>43</v>
      </c>
      <c r="AB146" s="91" t="s">
        <v>44</v>
      </c>
      <c r="AC146" s="91" t="s">
        <v>45</v>
      </c>
      <c r="AD146" s="97"/>
      <c r="AE146" s="32" t="s">
        <v>88</v>
      </c>
      <c r="AF146" s="32" t="s">
        <v>111</v>
      </c>
    </row>
    <row r="147" ht="31" customHeight="1" spans="1:32">
      <c r="A147" s="31"/>
      <c r="B147" s="25">
        <v>142</v>
      </c>
      <c r="C147" s="98">
        <v>38</v>
      </c>
      <c r="D147" s="98">
        <v>7</v>
      </c>
      <c r="E147" s="98">
        <v>2</v>
      </c>
      <c r="F147" s="28">
        <v>2025</v>
      </c>
      <c r="G147" s="34">
        <v>131</v>
      </c>
      <c r="H147" s="117">
        <v>16</v>
      </c>
      <c r="I147" s="52" t="s">
        <v>163</v>
      </c>
      <c r="J147" s="26" t="s">
        <v>171</v>
      </c>
      <c r="K147" s="54">
        <v>0.8</v>
      </c>
      <c r="L147" s="55">
        <v>188</v>
      </c>
      <c r="M147" s="56">
        <v>10.7</v>
      </c>
      <c r="N147" s="57">
        <v>13.1</v>
      </c>
      <c r="O147" s="58">
        <f>L147*0.062</f>
        <v>11.656</v>
      </c>
      <c r="P147" s="59" t="s">
        <v>165</v>
      </c>
      <c r="Q147" s="91" t="s">
        <v>166</v>
      </c>
      <c r="R147" s="91" t="s">
        <v>167</v>
      </c>
      <c r="S147" s="59"/>
      <c r="T147" s="26" t="s">
        <v>171</v>
      </c>
      <c r="U147" s="92">
        <v>0.6</v>
      </c>
      <c r="V147" s="26">
        <v>120</v>
      </c>
      <c r="W147" s="56">
        <v>10.8</v>
      </c>
      <c r="X147" s="57">
        <v>13.5</v>
      </c>
      <c r="Y147" s="58">
        <f>V147*0.062</f>
        <v>7.44</v>
      </c>
      <c r="Z147" s="91" t="s">
        <v>43</v>
      </c>
      <c r="AA147" s="91" t="s">
        <v>43</v>
      </c>
      <c r="AB147" s="91" t="s">
        <v>44</v>
      </c>
      <c r="AC147" s="91" t="s">
        <v>45</v>
      </c>
      <c r="AD147" s="97"/>
      <c r="AE147" s="32" t="s">
        <v>88</v>
      </c>
      <c r="AF147" s="98" t="s">
        <v>358</v>
      </c>
    </row>
    <row r="148" ht="31" customHeight="1" spans="1:32">
      <c r="A148" s="31"/>
      <c r="B148" s="25">
        <v>143</v>
      </c>
      <c r="C148" s="98">
        <v>38</v>
      </c>
      <c r="D148" s="32" t="s">
        <v>173</v>
      </c>
      <c r="E148" s="98" t="s">
        <v>359</v>
      </c>
      <c r="F148" s="28">
        <v>2025</v>
      </c>
      <c r="G148" s="34">
        <v>265</v>
      </c>
      <c r="H148" s="117">
        <v>10</v>
      </c>
      <c r="I148" s="52" t="s">
        <v>163</v>
      </c>
      <c r="J148" s="26" t="s">
        <v>179</v>
      </c>
      <c r="K148" s="54">
        <v>0.7</v>
      </c>
      <c r="L148" s="55">
        <v>198</v>
      </c>
      <c r="M148" s="56">
        <v>7.4</v>
      </c>
      <c r="N148" s="57">
        <v>7.5</v>
      </c>
      <c r="O148" s="58">
        <v>3.2</v>
      </c>
      <c r="P148" s="59" t="s">
        <v>190</v>
      </c>
      <c r="Q148" s="91" t="s">
        <v>166</v>
      </c>
      <c r="R148" s="91" t="s">
        <v>167</v>
      </c>
      <c r="S148" s="59"/>
      <c r="T148" s="26" t="s">
        <v>179</v>
      </c>
      <c r="U148" s="92">
        <v>0.6</v>
      </c>
      <c r="V148" s="26">
        <v>160</v>
      </c>
      <c r="W148" s="56">
        <v>7.7</v>
      </c>
      <c r="X148" s="57">
        <v>7.9</v>
      </c>
      <c r="Y148" s="58">
        <v>3.2</v>
      </c>
      <c r="Z148" s="91" t="s">
        <v>43</v>
      </c>
      <c r="AA148" s="91" t="s">
        <v>43</v>
      </c>
      <c r="AB148" s="91" t="s">
        <v>44</v>
      </c>
      <c r="AC148" s="91" t="s">
        <v>45</v>
      </c>
      <c r="AD148" s="97"/>
      <c r="AE148" s="32" t="s">
        <v>88</v>
      </c>
      <c r="AF148" s="98" t="s">
        <v>358</v>
      </c>
    </row>
    <row r="149" ht="31" customHeight="1" spans="1:32">
      <c r="A149" s="31"/>
      <c r="B149" s="25">
        <v>144</v>
      </c>
      <c r="C149" s="98">
        <v>22</v>
      </c>
      <c r="D149" s="98">
        <v>6</v>
      </c>
      <c r="E149" s="98">
        <v>4</v>
      </c>
      <c r="F149" s="28">
        <v>2025</v>
      </c>
      <c r="G149" s="34">
        <v>113</v>
      </c>
      <c r="H149" s="117">
        <v>19</v>
      </c>
      <c r="I149" s="52" t="s">
        <v>163</v>
      </c>
      <c r="J149" s="26" t="s">
        <v>171</v>
      </c>
      <c r="K149" s="54">
        <v>0.8</v>
      </c>
      <c r="L149" s="55">
        <v>220</v>
      </c>
      <c r="M149" s="56">
        <v>11.7</v>
      </c>
      <c r="N149" s="57">
        <v>13.9</v>
      </c>
      <c r="O149" s="58">
        <f>L149*0.072</f>
        <v>15.84</v>
      </c>
      <c r="P149" s="59" t="s">
        <v>165</v>
      </c>
      <c r="Q149" s="91" t="s">
        <v>166</v>
      </c>
      <c r="R149" s="91" t="s">
        <v>167</v>
      </c>
      <c r="S149" s="59"/>
      <c r="T149" s="26" t="s">
        <v>171</v>
      </c>
      <c r="U149" s="92">
        <v>0.6</v>
      </c>
      <c r="V149" s="26">
        <v>120</v>
      </c>
      <c r="W149" s="56">
        <v>11.9</v>
      </c>
      <c r="X149" s="61">
        <v>14</v>
      </c>
      <c r="Y149" s="58">
        <f>V149*0.072</f>
        <v>8.64</v>
      </c>
      <c r="Z149" s="91" t="s">
        <v>43</v>
      </c>
      <c r="AA149" s="91" t="s">
        <v>43</v>
      </c>
      <c r="AB149" s="91" t="s">
        <v>44</v>
      </c>
      <c r="AC149" s="91" t="s">
        <v>45</v>
      </c>
      <c r="AD149" s="97"/>
      <c r="AE149" s="32" t="s">
        <v>88</v>
      </c>
      <c r="AF149" s="98" t="s">
        <v>360</v>
      </c>
    </row>
    <row r="150" ht="31" customHeight="1" spans="1:32">
      <c r="A150" s="31"/>
      <c r="B150" s="25">
        <v>145</v>
      </c>
      <c r="C150" s="98">
        <v>22</v>
      </c>
      <c r="D150" s="98" t="s">
        <v>102</v>
      </c>
      <c r="E150" s="98">
        <v>1</v>
      </c>
      <c r="F150" s="28">
        <v>2025</v>
      </c>
      <c r="G150" s="34">
        <v>192</v>
      </c>
      <c r="H150" s="117">
        <v>19</v>
      </c>
      <c r="I150" s="52" t="s">
        <v>163</v>
      </c>
      <c r="J150" s="26" t="s">
        <v>179</v>
      </c>
      <c r="K150" s="54">
        <v>0.8</v>
      </c>
      <c r="L150" s="55">
        <v>168</v>
      </c>
      <c r="M150" s="58">
        <v>13</v>
      </c>
      <c r="N150" s="61">
        <v>14.2</v>
      </c>
      <c r="O150" s="58">
        <f>L150*0.076</f>
        <v>12.768</v>
      </c>
      <c r="P150" s="59" t="s">
        <v>165</v>
      </c>
      <c r="Q150" s="91" t="s">
        <v>166</v>
      </c>
      <c r="R150" s="91" t="s">
        <v>167</v>
      </c>
      <c r="S150" s="59"/>
      <c r="T150" s="39" t="s">
        <v>232</v>
      </c>
      <c r="U150" s="92">
        <v>0.6</v>
      </c>
      <c r="V150" s="26">
        <v>120</v>
      </c>
      <c r="W150" s="58">
        <v>13.3</v>
      </c>
      <c r="X150" s="61">
        <v>14.4</v>
      </c>
      <c r="Y150" s="58">
        <f>V150*0.076</f>
        <v>9.12</v>
      </c>
      <c r="Z150" s="91" t="s">
        <v>43</v>
      </c>
      <c r="AA150" s="91" t="s">
        <v>43</v>
      </c>
      <c r="AB150" s="91" t="s">
        <v>44</v>
      </c>
      <c r="AC150" s="91" t="s">
        <v>45</v>
      </c>
      <c r="AD150" s="97"/>
      <c r="AE150" s="32" t="s">
        <v>88</v>
      </c>
      <c r="AF150" s="98" t="s">
        <v>360</v>
      </c>
    </row>
    <row r="151" ht="31" customHeight="1" spans="1:32">
      <c r="A151" s="31"/>
      <c r="B151" s="25">
        <v>146</v>
      </c>
      <c r="C151" s="98">
        <v>22</v>
      </c>
      <c r="D151" s="98" t="s">
        <v>222</v>
      </c>
      <c r="E151" s="98">
        <v>2</v>
      </c>
      <c r="F151" s="28">
        <v>2025</v>
      </c>
      <c r="G151" s="34">
        <v>29</v>
      </c>
      <c r="H151" s="117">
        <v>19</v>
      </c>
      <c r="I151" s="52" t="s">
        <v>163</v>
      </c>
      <c r="J151" s="26" t="s">
        <v>179</v>
      </c>
      <c r="K151" s="54">
        <v>0.8</v>
      </c>
      <c r="L151" s="55">
        <v>168</v>
      </c>
      <c r="M151" s="58">
        <v>13</v>
      </c>
      <c r="N151" s="57">
        <v>14.1</v>
      </c>
      <c r="O151" s="58">
        <f>L151*0.075</f>
        <v>12.6</v>
      </c>
      <c r="P151" s="59" t="s">
        <v>165</v>
      </c>
      <c r="Q151" s="91" t="s">
        <v>166</v>
      </c>
      <c r="R151" s="91" t="s">
        <v>167</v>
      </c>
      <c r="S151" s="59"/>
      <c r="T151" s="39" t="s">
        <v>232</v>
      </c>
      <c r="U151" s="92">
        <v>0.6</v>
      </c>
      <c r="V151" s="26">
        <v>120</v>
      </c>
      <c r="W151" s="58">
        <v>13.6</v>
      </c>
      <c r="X151" s="57">
        <v>14.5</v>
      </c>
      <c r="Y151" s="58">
        <f>V151*0.075</f>
        <v>9</v>
      </c>
      <c r="Z151" s="91" t="s">
        <v>43</v>
      </c>
      <c r="AA151" s="91" t="s">
        <v>43</v>
      </c>
      <c r="AB151" s="91" t="s">
        <v>44</v>
      </c>
      <c r="AC151" s="91" t="s">
        <v>45</v>
      </c>
      <c r="AD151" s="97"/>
      <c r="AE151" s="32" t="s">
        <v>88</v>
      </c>
      <c r="AF151" s="98" t="s">
        <v>360</v>
      </c>
    </row>
    <row r="152" ht="31" customHeight="1" spans="1:32">
      <c r="A152" s="31"/>
      <c r="B152" s="25">
        <v>147</v>
      </c>
      <c r="C152" s="32" t="s">
        <v>290</v>
      </c>
      <c r="D152" s="32" t="s">
        <v>240</v>
      </c>
      <c r="E152" s="32" t="s">
        <v>169</v>
      </c>
      <c r="F152" s="28">
        <v>2025</v>
      </c>
      <c r="G152" s="34">
        <v>162</v>
      </c>
      <c r="H152" s="102">
        <v>14</v>
      </c>
      <c r="I152" s="52" t="s">
        <v>163</v>
      </c>
      <c r="J152" s="26" t="s">
        <v>171</v>
      </c>
      <c r="K152" s="54">
        <v>0.8</v>
      </c>
      <c r="L152" s="55">
        <v>196</v>
      </c>
      <c r="M152" s="58">
        <v>10</v>
      </c>
      <c r="N152" s="57">
        <v>11.4</v>
      </c>
      <c r="O152" s="62">
        <f>L152*0.044</f>
        <v>8.624</v>
      </c>
      <c r="P152" s="59" t="s">
        <v>165</v>
      </c>
      <c r="Q152" s="91" t="s">
        <v>166</v>
      </c>
      <c r="R152" s="91" t="s">
        <v>167</v>
      </c>
      <c r="S152" s="59"/>
      <c r="T152" s="26" t="s">
        <v>171</v>
      </c>
      <c r="U152" s="92">
        <v>0.6</v>
      </c>
      <c r="V152" s="26">
        <v>140</v>
      </c>
      <c r="W152" s="58">
        <v>10.7</v>
      </c>
      <c r="X152" s="57">
        <v>11.7</v>
      </c>
      <c r="Y152" s="62">
        <f>V152*0.044</f>
        <v>6.16</v>
      </c>
      <c r="Z152" s="91" t="s">
        <v>43</v>
      </c>
      <c r="AA152" s="91" t="s">
        <v>43</v>
      </c>
      <c r="AB152" s="91" t="s">
        <v>44</v>
      </c>
      <c r="AC152" s="91" t="s">
        <v>45</v>
      </c>
      <c r="AD152" s="97"/>
      <c r="AE152" s="32" t="s">
        <v>88</v>
      </c>
      <c r="AF152" s="32" t="s">
        <v>361</v>
      </c>
    </row>
    <row r="153" ht="31" customHeight="1" spans="1:32">
      <c r="A153" s="31"/>
      <c r="B153" s="25">
        <v>148</v>
      </c>
      <c r="C153" s="32" t="s">
        <v>253</v>
      </c>
      <c r="D153" s="32" t="s">
        <v>192</v>
      </c>
      <c r="E153" s="27" t="s">
        <v>362</v>
      </c>
      <c r="F153" s="28">
        <v>2025</v>
      </c>
      <c r="G153" s="34">
        <v>286</v>
      </c>
      <c r="H153" s="102">
        <v>18</v>
      </c>
      <c r="I153" s="52" t="s">
        <v>163</v>
      </c>
      <c r="J153" s="26" t="s">
        <v>171</v>
      </c>
      <c r="K153" s="54">
        <v>0.8</v>
      </c>
      <c r="L153" s="55">
        <v>182</v>
      </c>
      <c r="M153" s="56">
        <v>11.2</v>
      </c>
      <c r="N153" s="57">
        <v>13.8</v>
      </c>
      <c r="O153" s="58">
        <f>L153*0.071</f>
        <v>12.922</v>
      </c>
      <c r="P153" s="59" t="s">
        <v>165</v>
      </c>
      <c r="Q153" s="91" t="s">
        <v>166</v>
      </c>
      <c r="R153" s="91" t="s">
        <v>167</v>
      </c>
      <c r="S153" s="59"/>
      <c r="T153" s="26" t="s">
        <v>171</v>
      </c>
      <c r="U153" s="92">
        <v>0.6</v>
      </c>
      <c r="V153" s="26">
        <v>120</v>
      </c>
      <c r="W153" s="56">
        <v>11.5</v>
      </c>
      <c r="X153" s="57">
        <v>14.2</v>
      </c>
      <c r="Y153" s="58">
        <f>V153*0.071</f>
        <v>8.52</v>
      </c>
      <c r="Z153" s="91" t="s">
        <v>43</v>
      </c>
      <c r="AA153" s="91" t="s">
        <v>43</v>
      </c>
      <c r="AB153" s="91" t="s">
        <v>44</v>
      </c>
      <c r="AC153" s="91" t="s">
        <v>45</v>
      </c>
      <c r="AD153" s="97"/>
      <c r="AE153" s="32" t="s">
        <v>88</v>
      </c>
      <c r="AF153" s="32" t="s">
        <v>361</v>
      </c>
    </row>
    <row r="154" ht="31" customHeight="1" spans="1:32">
      <c r="A154" s="31"/>
      <c r="B154" s="25">
        <v>149</v>
      </c>
      <c r="C154" s="32" t="s">
        <v>363</v>
      </c>
      <c r="D154" s="32" t="s">
        <v>169</v>
      </c>
      <c r="E154" s="32" t="s">
        <v>169</v>
      </c>
      <c r="F154" s="28">
        <v>2025</v>
      </c>
      <c r="G154" s="34">
        <v>98</v>
      </c>
      <c r="H154" s="102">
        <v>19</v>
      </c>
      <c r="I154" s="52" t="s">
        <v>163</v>
      </c>
      <c r="J154" s="26" t="s">
        <v>189</v>
      </c>
      <c r="K154" s="54">
        <v>0.8</v>
      </c>
      <c r="L154" s="55">
        <v>189</v>
      </c>
      <c r="M154" s="56">
        <v>13.5</v>
      </c>
      <c r="N154" s="57">
        <v>14.6</v>
      </c>
      <c r="O154" s="58">
        <f>L154*0.081</f>
        <v>15.309</v>
      </c>
      <c r="P154" s="59" t="s">
        <v>165</v>
      </c>
      <c r="Q154" s="91" t="s">
        <v>166</v>
      </c>
      <c r="R154" s="91" t="s">
        <v>167</v>
      </c>
      <c r="S154" s="59"/>
      <c r="T154" s="26" t="s">
        <v>189</v>
      </c>
      <c r="U154" s="92">
        <v>0.6</v>
      </c>
      <c r="V154" s="26">
        <v>120</v>
      </c>
      <c r="W154" s="56">
        <v>13.7</v>
      </c>
      <c r="X154" s="57">
        <v>14.8</v>
      </c>
      <c r="Y154" s="58">
        <f>V154*0.081</f>
        <v>9.72</v>
      </c>
      <c r="Z154" s="91" t="s">
        <v>43</v>
      </c>
      <c r="AA154" s="91" t="s">
        <v>43</v>
      </c>
      <c r="AB154" s="91" t="s">
        <v>44</v>
      </c>
      <c r="AC154" s="91" t="s">
        <v>45</v>
      </c>
      <c r="AD154" s="97"/>
      <c r="AE154" s="32" t="s">
        <v>88</v>
      </c>
      <c r="AF154" s="32" t="s">
        <v>364</v>
      </c>
    </row>
    <row r="155" ht="31" customHeight="1" spans="1:32">
      <c r="A155" s="31"/>
      <c r="B155" s="25">
        <v>150</v>
      </c>
      <c r="C155" s="32" t="s">
        <v>62</v>
      </c>
      <c r="D155" s="32" t="s">
        <v>200</v>
      </c>
      <c r="E155" s="32" t="s">
        <v>365</v>
      </c>
      <c r="F155" s="28">
        <v>2025</v>
      </c>
      <c r="G155" s="34">
        <v>155</v>
      </c>
      <c r="H155" s="100">
        <v>11</v>
      </c>
      <c r="I155" s="52" t="s">
        <v>163</v>
      </c>
      <c r="J155" s="26" t="s">
        <v>171</v>
      </c>
      <c r="K155" s="54">
        <v>0.7</v>
      </c>
      <c r="L155" s="55">
        <v>192</v>
      </c>
      <c r="M155" s="56">
        <v>7.8</v>
      </c>
      <c r="N155" s="61">
        <v>9.1</v>
      </c>
      <c r="O155" s="62">
        <f>L155*0.025</f>
        <v>4.8</v>
      </c>
      <c r="P155" s="59" t="s">
        <v>165</v>
      </c>
      <c r="Q155" s="91" t="s">
        <v>166</v>
      </c>
      <c r="R155" s="91" t="s">
        <v>167</v>
      </c>
      <c r="S155" s="59"/>
      <c r="T155" s="26" t="s">
        <v>171</v>
      </c>
      <c r="U155" s="92">
        <v>0.6</v>
      </c>
      <c r="V155" s="26">
        <v>160</v>
      </c>
      <c r="W155" s="56">
        <v>8.3</v>
      </c>
      <c r="X155" s="61">
        <v>9.6</v>
      </c>
      <c r="Y155" s="62">
        <f>V155*0.025</f>
        <v>4</v>
      </c>
      <c r="Z155" s="91" t="s">
        <v>43</v>
      </c>
      <c r="AA155" s="91" t="s">
        <v>43</v>
      </c>
      <c r="AB155" s="91" t="s">
        <v>44</v>
      </c>
      <c r="AC155" s="91" t="s">
        <v>45</v>
      </c>
      <c r="AD155" s="97"/>
      <c r="AE155" s="32" t="s">
        <v>88</v>
      </c>
      <c r="AF155" s="32" t="s">
        <v>366</v>
      </c>
    </row>
    <row r="156" ht="31" customHeight="1" spans="1:32">
      <c r="A156" s="31"/>
      <c r="B156" s="25">
        <v>151</v>
      </c>
      <c r="C156" s="42" t="s">
        <v>62</v>
      </c>
      <c r="D156" s="42" t="s">
        <v>205</v>
      </c>
      <c r="E156" s="42" t="s">
        <v>240</v>
      </c>
      <c r="F156" s="28">
        <v>2025</v>
      </c>
      <c r="G156" s="34">
        <v>99</v>
      </c>
      <c r="H156" s="105">
        <v>15</v>
      </c>
      <c r="I156" s="52" t="s">
        <v>163</v>
      </c>
      <c r="J156" s="37" t="s">
        <v>171</v>
      </c>
      <c r="K156" s="66">
        <v>0.8</v>
      </c>
      <c r="L156" s="67">
        <v>182</v>
      </c>
      <c r="M156" s="68">
        <v>10.7</v>
      </c>
      <c r="N156" s="84">
        <v>11.6</v>
      </c>
      <c r="O156" s="80">
        <f>L156*0.046</f>
        <v>8.372</v>
      </c>
      <c r="P156" s="59" t="s">
        <v>165</v>
      </c>
      <c r="Q156" s="91" t="s">
        <v>166</v>
      </c>
      <c r="R156" s="91" t="s">
        <v>167</v>
      </c>
      <c r="S156" s="59"/>
      <c r="T156" s="37" t="s">
        <v>171</v>
      </c>
      <c r="U156" s="92">
        <v>0.6</v>
      </c>
      <c r="V156" s="37">
        <v>140</v>
      </c>
      <c r="W156" s="68">
        <v>10.9</v>
      </c>
      <c r="X156" s="84">
        <v>11.9</v>
      </c>
      <c r="Y156" s="80">
        <f>V156*0.046</f>
        <v>6.44</v>
      </c>
      <c r="Z156" s="91" t="s">
        <v>43</v>
      </c>
      <c r="AA156" s="91" t="s">
        <v>43</v>
      </c>
      <c r="AB156" s="91" t="s">
        <v>44</v>
      </c>
      <c r="AC156" s="91" t="s">
        <v>45</v>
      </c>
      <c r="AD156" s="97"/>
      <c r="AE156" s="32" t="s">
        <v>88</v>
      </c>
      <c r="AF156" s="32" t="s">
        <v>366</v>
      </c>
    </row>
    <row r="157" ht="31" customHeight="1" spans="1:32">
      <c r="A157" s="31"/>
      <c r="B157" s="25">
        <v>152</v>
      </c>
      <c r="C157" s="32" t="s">
        <v>225</v>
      </c>
      <c r="D157" s="32" t="s">
        <v>223</v>
      </c>
      <c r="E157" s="32" t="s">
        <v>200</v>
      </c>
      <c r="F157" s="28">
        <v>2025</v>
      </c>
      <c r="G157" s="34">
        <v>163</v>
      </c>
      <c r="H157" s="99">
        <v>8</v>
      </c>
      <c r="I157" s="52" t="s">
        <v>163</v>
      </c>
      <c r="J157" s="26" t="s">
        <v>171</v>
      </c>
      <c r="K157" s="71">
        <v>0.7</v>
      </c>
      <c r="L157" s="55">
        <v>210</v>
      </c>
      <c r="M157" s="126">
        <v>6</v>
      </c>
      <c r="N157" s="126">
        <v>6.5</v>
      </c>
      <c r="O157" s="72">
        <v>1.9</v>
      </c>
      <c r="P157" s="59" t="s">
        <v>190</v>
      </c>
      <c r="Q157" s="91" t="s">
        <v>166</v>
      </c>
      <c r="R157" s="91" t="s">
        <v>167</v>
      </c>
      <c r="S157" s="59"/>
      <c r="T157" s="26" t="s">
        <v>171</v>
      </c>
      <c r="U157" s="92">
        <v>0.6</v>
      </c>
      <c r="V157" s="26">
        <v>160</v>
      </c>
      <c r="W157" s="72">
        <v>6.3</v>
      </c>
      <c r="X157" s="72">
        <v>6.7</v>
      </c>
      <c r="Y157" s="72">
        <v>1.9</v>
      </c>
      <c r="Z157" s="91" t="s">
        <v>43</v>
      </c>
      <c r="AA157" s="91" t="s">
        <v>43</v>
      </c>
      <c r="AB157" s="91" t="s">
        <v>44</v>
      </c>
      <c r="AC157" s="91" t="s">
        <v>45</v>
      </c>
      <c r="AD157" s="97"/>
      <c r="AE157" s="32" t="s">
        <v>88</v>
      </c>
      <c r="AF157" s="32" t="s">
        <v>366</v>
      </c>
    </row>
    <row r="158" ht="31" customHeight="1" spans="1:32">
      <c r="A158" s="31"/>
      <c r="B158" s="25">
        <v>153</v>
      </c>
      <c r="C158" s="32" t="s">
        <v>92</v>
      </c>
      <c r="D158" s="32" t="s">
        <v>170</v>
      </c>
      <c r="E158" s="32" t="s">
        <v>367</v>
      </c>
      <c r="F158" s="28">
        <v>2025</v>
      </c>
      <c r="G158" s="34">
        <v>77</v>
      </c>
      <c r="H158" s="39">
        <v>13</v>
      </c>
      <c r="I158" s="52" t="s">
        <v>163</v>
      </c>
      <c r="J158" s="26" t="s">
        <v>171</v>
      </c>
      <c r="K158" s="71">
        <v>0.8</v>
      </c>
      <c r="L158" s="55">
        <v>194</v>
      </c>
      <c r="M158" s="72">
        <v>8</v>
      </c>
      <c r="N158" s="71">
        <v>9.4</v>
      </c>
      <c r="O158" s="62">
        <f>L158*0.028</f>
        <v>5.432</v>
      </c>
      <c r="P158" s="59" t="s">
        <v>165</v>
      </c>
      <c r="Q158" s="91" t="s">
        <v>166</v>
      </c>
      <c r="R158" s="91" t="s">
        <v>167</v>
      </c>
      <c r="S158" s="59"/>
      <c r="T158" s="26" t="s">
        <v>171</v>
      </c>
      <c r="U158" s="92">
        <v>0.6</v>
      </c>
      <c r="V158" s="26">
        <v>140</v>
      </c>
      <c r="W158" s="72">
        <v>8.5</v>
      </c>
      <c r="X158" s="71">
        <v>9.7</v>
      </c>
      <c r="Y158" s="62">
        <f>V158*0.028</f>
        <v>3.92</v>
      </c>
      <c r="Z158" s="91" t="s">
        <v>43</v>
      </c>
      <c r="AA158" s="91" t="s">
        <v>43</v>
      </c>
      <c r="AB158" s="91" t="s">
        <v>44</v>
      </c>
      <c r="AC158" s="91" t="s">
        <v>45</v>
      </c>
      <c r="AD158" s="97"/>
      <c r="AE158" s="32" t="s">
        <v>88</v>
      </c>
      <c r="AF158" s="32" t="s">
        <v>89</v>
      </c>
    </row>
    <row r="159" ht="31" customHeight="1" spans="1:32">
      <c r="A159" s="31"/>
      <c r="B159" s="25">
        <v>154</v>
      </c>
      <c r="C159" s="40" t="s">
        <v>98</v>
      </c>
      <c r="D159" s="40" t="s">
        <v>61</v>
      </c>
      <c r="E159" s="40" t="s">
        <v>169</v>
      </c>
      <c r="F159" s="28">
        <v>2025</v>
      </c>
      <c r="G159" s="34">
        <v>172</v>
      </c>
      <c r="H159" s="104">
        <v>14</v>
      </c>
      <c r="I159" s="52" t="s">
        <v>163</v>
      </c>
      <c r="J159" s="94" t="s">
        <v>171</v>
      </c>
      <c r="K159" s="74">
        <v>0.8</v>
      </c>
      <c r="L159" s="75">
        <v>197.333333333333</v>
      </c>
      <c r="M159" s="76">
        <v>10</v>
      </c>
      <c r="N159" s="77">
        <v>11.5</v>
      </c>
      <c r="O159" s="78">
        <f>L159*0.045</f>
        <v>8.87999999999998</v>
      </c>
      <c r="P159" s="59" t="s">
        <v>165</v>
      </c>
      <c r="Q159" s="91" t="s">
        <v>166</v>
      </c>
      <c r="R159" s="91" t="s">
        <v>167</v>
      </c>
      <c r="S159" s="59"/>
      <c r="T159" s="94" t="s">
        <v>171</v>
      </c>
      <c r="U159" s="92">
        <v>0.6</v>
      </c>
      <c r="V159" s="94">
        <v>140</v>
      </c>
      <c r="W159" s="76">
        <v>10.4</v>
      </c>
      <c r="X159" s="77">
        <v>11.6</v>
      </c>
      <c r="Y159" s="78">
        <f>V159*0.045</f>
        <v>6.3</v>
      </c>
      <c r="Z159" s="91" t="s">
        <v>43</v>
      </c>
      <c r="AA159" s="91" t="s">
        <v>43</v>
      </c>
      <c r="AB159" s="91" t="s">
        <v>44</v>
      </c>
      <c r="AC159" s="91" t="s">
        <v>45</v>
      </c>
      <c r="AD159" s="97"/>
      <c r="AE159" s="32" t="s">
        <v>88</v>
      </c>
      <c r="AF159" s="32" t="s">
        <v>89</v>
      </c>
    </row>
    <row r="160" ht="31" customHeight="1" spans="1:32">
      <c r="A160" s="31"/>
      <c r="B160" s="25">
        <v>155</v>
      </c>
      <c r="C160" s="98">
        <v>87</v>
      </c>
      <c r="D160" s="32" t="s">
        <v>368</v>
      </c>
      <c r="E160" s="118" t="s">
        <v>369</v>
      </c>
      <c r="F160" s="28">
        <v>2025</v>
      </c>
      <c r="G160" s="34">
        <v>522</v>
      </c>
      <c r="H160" s="117">
        <v>21</v>
      </c>
      <c r="I160" s="52" t="s">
        <v>163</v>
      </c>
      <c r="J160" s="26" t="s">
        <v>224</v>
      </c>
      <c r="K160" s="54">
        <v>0.8</v>
      </c>
      <c r="L160" s="55">
        <v>174</v>
      </c>
      <c r="M160" s="58">
        <v>11</v>
      </c>
      <c r="N160" s="57">
        <v>13.8</v>
      </c>
      <c r="O160" s="58">
        <f>L160*0.071</f>
        <v>12.354</v>
      </c>
      <c r="P160" s="59" t="s">
        <v>165</v>
      </c>
      <c r="Q160" s="91" t="s">
        <v>166</v>
      </c>
      <c r="R160" s="91" t="s">
        <v>167</v>
      </c>
      <c r="S160" s="59"/>
      <c r="T160" s="26" t="s">
        <v>224</v>
      </c>
      <c r="U160" s="92">
        <v>0.6</v>
      </c>
      <c r="V160" s="26">
        <v>120</v>
      </c>
      <c r="W160" s="58">
        <v>11.7</v>
      </c>
      <c r="X160" s="57">
        <v>13.9</v>
      </c>
      <c r="Y160" s="58">
        <f>V160*0.071</f>
        <v>8.52</v>
      </c>
      <c r="Z160" s="91" t="s">
        <v>43</v>
      </c>
      <c r="AA160" s="91" t="s">
        <v>43</v>
      </c>
      <c r="AB160" s="91" t="s">
        <v>44</v>
      </c>
      <c r="AC160" s="91" t="s">
        <v>45</v>
      </c>
      <c r="AD160" s="97"/>
      <c r="AE160" s="32" t="s">
        <v>88</v>
      </c>
      <c r="AF160" s="98" t="s">
        <v>370</v>
      </c>
    </row>
    <row r="161" ht="31" customHeight="1" spans="1:32">
      <c r="A161" s="31"/>
      <c r="B161" s="25">
        <v>156</v>
      </c>
      <c r="C161" s="98">
        <v>88</v>
      </c>
      <c r="D161" s="98">
        <v>3</v>
      </c>
      <c r="E161" s="98" t="s">
        <v>371</v>
      </c>
      <c r="F161" s="28">
        <v>2025</v>
      </c>
      <c r="G161" s="34">
        <v>396</v>
      </c>
      <c r="H161" s="117">
        <v>16</v>
      </c>
      <c r="I161" s="52" t="s">
        <v>163</v>
      </c>
      <c r="J161" s="26" t="s">
        <v>171</v>
      </c>
      <c r="K161" s="54">
        <v>0.8</v>
      </c>
      <c r="L161" s="55">
        <v>188</v>
      </c>
      <c r="M161" s="58">
        <v>11</v>
      </c>
      <c r="N161" s="57">
        <v>12.5</v>
      </c>
      <c r="O161" s="58">
        <f>L161*0.056</f>
        <v>10.528</v>
      </c>
      <c r="P161" s="59" t="s">
        <v>165</v>
      </c>
      <c r="Q161" s="91" t="s">
        <v>166</v>
      </c>
      <c r="R161" s="91" t="s">
        <v>167</v>
      </c>
      <c r="S161" s="59"/>
      <c r="T161" s="26" t="s">
        <v>171</v>
      </c>
      <c r="U161" s="92">
        <v>0.6</v>
      </c>
      <c r="V161" s="26">
        <v>120</v>
      </c>
      <c r="W161" s="58">
        <v>11.4</v>
      </c>
      <c r="X161" s="57">
        <v>12.9</v>
      </c>
      <c r="Y161" s="58">
        <f>V161*0.056</f>
        <v>6.72</v>
      </c>
      <c r="Z161" s="91" t="s">
        <v>43</v>
      </c>
      <c r="AA161" s="91" t="s">
        <v>43</v>
      </c>
      <c r="AB161" s="91" t="s">
        <v>44</v>
      </c>
      <c r="AC161" s="91" t="s">
        <v>45</v>
      </c>
      <c r="AD161" s="97"/>
      <c r="AE161" s="32" t="s">
        <v>88</v>
      </c>
      <c r="AF161" s="98" t="s">
        <v>370</v>
      </c>
    </row>
    <row r="162" ht="31" customHeight="1" spans="1:32">
      <c r="A162" s="31"/>
      <c r="B162" s="25">
        <v>157</v>
      </c>
      <c r="C162" s="32" t="s">
        <v>372</v>
      </c>
      <c r="D162" s="32" t="s">
        <v>62</v>
      </c>
      <c r="E162" s="32" t="s">
        <v>365</v>
      </c>
      <c r="F162" s="28">
        <v>2025</v>
      </c>
      <c r="G162" s="34">
        <v>123</v>
      </c>
      <c r="H162" s="102">
        <v>20</v>
      </c>
      <c r="I162" s="52" t="s">
        <v>163</v>
      </c>
      <c r="J162" s="26" t="s">
        <v>232</v>
      </c>
      <c r="K162" s="54">
        <v>0.8</v>
      </c>
      <c r="L162" s="55">
        <v>180</v>
      </c>
      <c r="M162" s="58">
        <v>11</v>
      </c>
      <c r="N162" s="57">
        <v>12.7</v>
      </c>
      <c r="O162" s="58">
        <f>L162*0.058</f>
        <v>10.44</v>
      </c>
      <c r="P162" s="59" t="s">
        <v>165</v>
      </c>
      <c r="Q162" s="91" t="s">
        <v>166</v>
      </c>
      <c r="R162" s="91" t="s">
        <v>167</v>
      </c>
      <c r="S162" s="59"/>
      <c r="T162" s="39" t="s">
        <v>232</v>
      </c>
      <c r="U162" s="92">
        <v>0.6</v>
      </c>
      <c r="V162" s="26">
        <v>120</v>
      </c>
      <c r="W162" s="58">
        <v>11.3</v>
      </c>
      <c r="X162" s="57">
        <v>12.9</v>
      </c>
      <c r="Y162" s="58">
        <f>V162*0.058</f>
        <v>6.96</v>
      </c>
      <c r="Z162" s="91" t="s">
        <v>43</v>
      </c>
      <c r="AA162" s="91" t="s">
        <v>43</v>
      </c>
      <c r="AB162" s="91" t="s">
        <v>44</v>
      </c>
      <c r="AC162" s="91" t="s">
        <v>45</v>
      </c>
      <c r="AD162" s="97"/>
      <c r="AE162" s="32" t="s">
        <v>88</v>
      </c>
      <c r="AF162" s="98" t="s">
        <v>370</v>
      </c>
    </row>
    <row r="163" ht="57" customHeight="1" spans="1:32">
      <c r="A163" s="31"/>
      <c r="B163" s="25">
        <v>158</v>
      </c>
      <c r="C163" s="32" t="s">
        <v>373</v>
      </c>
      <c r="D163" s="27" t="s">
        <v>374</v>
      </c>
      <c r="E163" s="27" t="s">
        <v>375</v>
      </c>
      <c r="F163" s="28">
        <v>2025</v>
      </c>
      <c r="G163" s="34">
        <v>1154</v>
      </c>
      <c r="H163" s="102">
        <v>23</v>
      </c>
      <c r="I163" s="52" t="s">
        <v>163</v>
      </c>
      <c r="J163" s="26" t="s">
        <v>243</v>
      </c>
      <c r="K163" s="54">
        <v>0.8</v>
      </c>
      <c r="L163" s="55">
        <v>165</v>
      </c>
      <c r="M163" s="56">
        <v>12.5</v>
      </c>
      <c r="N163" s="57" t="s">
        <v>376</v>
      </c>
      <c r="O163" s="58">
        <f>L163*0.071</f>
        <v>11.715</v>
      </c>
      <c r="P163" s="59" t="s">
        <v>165</v>
      </c>
      <c r="Q163" s="91" t="s">
        <v>166</v>
      </c>
      <c r="R163" s="91" t="s">
        <v>167</v>
      </c>
      <c r="S163" s="59"/>
      <c r="T163" s="26" t="s">
        <v>244</v>
      </c>
      <c r="U163" s="92">
        <v>0.6</v>
      </c>
      <c r="V163" s="26">
        <v>100</v>
      </c>
      <c r="W163" s="56">
        <v>12.6</v>
      </c>
      <c r="X163" s="57">
        <v>14.1</v>
      </c>
      <c r="Y163" s="58">
        <f>V163*0.071</f>
        <v>7.1</v>
      </c>
      <c r="Z163" s="91" t="s">
        <v>43</v>
      </c>
      <c r="AA163" s="91" t="s">
        <v>43</v>
      </c>
      <c r="AB163" s="91" t="s">
        <v>44</v>
      </c>
      <c r="AC163" s="91" t="s">
        <v>45</v>
      </c>
      <c r="AD163" s="97"/>
      <c r="AE163" s="32" t="s">
        <v>88</v>
      </c>
      <c r="AF163" s="98" t="s">
        <v>370</v>
      </c>
    </row>
    <row r="164" ht="31" customHeight="1" spans="1:32">
      <c r="A164" s="31"/>
      <c r="B164" s="25">
        <v>159</v>
      </c>
      <c r="C164" s="32" t="s">
        <v>377</v>
      </c>
      <c r="D164" s="32" t="s">
        <v>71</v>
      </c>
      <c r="E164" s="32" t="s">
        <v>378</v>
      </c>
      <c r="F164" s="28">
        <v>2025</v>
      </c>
      <c r="G164" s="34">
        <v>367</v>
      </c>
      <c r="H164" s="102">
        <v>9</v>
      </c>
      <c r="I164" s="52" t="s">
        <v>163</v>
      </c>
      <c r="J164" s="26" t="s">
        <v>171</v>
      </c>
      <c r="K164" s="54">
        <v>0.7</v>
      </c>
      <c r="L164" s="55">
        <v>206</v>
      </c>
      <c r="M164" s="56">
        <v>6.8</v>
      </c>
      <c r="N164" s="57">
        <v>7.1</v>
      </c>
      <c r="O164" s="58">
        <v>2.9</v>
      </c>
      <c r="P164" s="59" t="s">
        <v>190</v>
      </c>
      <c r="Q164" s="91" t="s">
        <v>166</v>
      </c>
      <c r="R164" s="91" t="s">
        <v>167</v>
      </c>
      <c r="S164" s="59"/>
      <c r="T164" s="26" t="s">
        <v>171</v>
      </c>
      <c r="U164" s="92">
        <v>0.6</v>
      </c>
      <c r="V164" s="26">
        <v>160</v>
      </c>
      <c r="W164" s="56">
        <v>7.3</v>
      </c>
      <c r="X164" s="57">
        <v>7.8</v>
      </c>
      <c r="Y164" s="58">
        <v>2.9</v>
      </c>
      <c r="Z164" s="91" t="s">
        <v>43</v>
      </c>
      <c r="AA164" s="91" t="s">
        <v>43</v>
      </c>
      <c r="AB164" s="91" t="s">
        <v>44</v>
      </c>
      <c r="AC164" s="91" t="s">
        <v>45</v>
      </c>
      <c r="AD164" s="97"/>
      <c r="AE164" s="32" t="s">
        <v>88</v>
      </c>
      <c r="AF164" s="98" t="s">
        <v>370</v>
      </c>
    </row>
    <row r="165" ht="31" customHeight="1" spans="1:32">
      <c r="A165" s="31"/>
      <c r="B165" s="25">
        <v>160</v>
      </c>
      <c r="C165" s="32" t="s">
        <v>377</v>
      </c>
      <c r="D165" s="32" t="s">
        <v>57</v>
      </c>
      <c r="E165" s="32" t="s">
        <v>68</v>
      </c>
      <c r="F165" s="28">
        <v>2025</v>
      </c>
      <c r="G165" s="34">
        <v>48</v>
      </c>
      <c r="H165" s="102">
        <v>21</v>
      </c>
      <c r="I165" s="52" t="s">
        <v>163</v>
      </c>
      <c r="J165" s="26" t="s">
        <v>379</v>
      </c>
      <c r="K165" s="54">
        <v>0.8</v>
      </c>
      <c r="L165" s="55">
        <v>124</v>
      </c>
      <c r="M165" s="68">
        <v>11.5</v>
      </c>
      <c r="N165" s="69" t="s">
        <v>380</v>
      </c>
      <c r="O165" s="58">
        <f>L165*0.066</f>
        <v>8.184</v>
      </c>
      <c r="P165" s="59" t="s">
        <v>165</v>
      </c>
      <c r="Q165" s="91" t="s">
        <v>166</v>
      </c>
      <c r="R165" s="91" t="s">
        <v>167</v>
      </c>
      <c r="S165" s="59"/>
      <c r="T165" s="26" t="s">
        <v>379</v>
      </c>
      <c r="U165" s="92">
        <v>0.6</v>
      </c>
      <c r="V165" s="26">
        <v>100</v>
      </c>
      <c r="W165" s="68">
        <v>11.7</v>
      </c>
      <c r="X165" s="69">
        <v>13.5</v>
      </c>
      <c r="Y165" s="58">
        <f>V165*0.066</f>
        <v>6.6</v>
      </c>
      <c r="Z165" s="91" t="s">
        <v>43</v>
      </c>
      <c r="AA165" s="91" t="s">
        <v>43</v>
      </c>
      <c r="AB165" s="91" t="s">
        <v>44</v>
      </c>
      <c r="AC165" s="91" t="s">
        <v>45</v>
      </c>
      <c r="AD165" s="97"/>
      <c r="AE165" s="32" t="s">
        <v>88</v>
      </c>
      <c r="AF165" s="98" t="s">
        <v>370</v>
      </c>
    </row>
    <row r="166" ht="31" customHeight="1" spans="1:32">
      <c r="A166" s="31"/>
      <c r="B166" s="25">
        <v>161</v>
      </c>
      <c r="C166" s="32" t="s">
        <v>373</v>
      </c>
      <c r="D166" s="32" t="s">
        <v>381</v>
      </c>
      <c r="E166" s="32" t="s">
        <v>382</v>
      </c>
      <c r="F166" s="28">
        <v>2025</v>
      </c>
      <c r="G166" s="34">
        <v>52</v>
      </c>
      <c r="H166" s="102">
        <v>12</v>
      </c>
      <c r="I166" s="52" t="s">
        <v>163</v>
      </c>
      <c r="J166" s="26" t="s">
        <v>171</v>
      </c>
      <c r="K166" s="54">
        <v>0.8</v>
      </c>
      <c r="L166" s="55">
        <v>190</v>
      </c>
      <c r="M166" s="56">
        <v>7.8</v>
      </c>
      <c r="N166" s="57">
        <v>9.3</v>
      </c>
      <c r="O166" s="62">
        <f>L166*0.027</f>
        <v>5.13</v>
      </c>
      <c r="P166" s="59" t="s">
        <v>165</v>
      </c>
      <c r="Q166" s="91" t="s">
        <v>166</v>
      </c>
      <c r="R166" s="91" t="s">
        <v>167</v>
      </c>
      <c r="S166" s="59"/>
      <c r="T166" s="26" t="s">
        <v>171</v>
      </c>
      <c r="U166" s="92">
        <v>0.6</v>
      </c>
      <c r="V166" s="26">
        <v>140</v>
      </c>
      <c r="W166" s="56">
        <v>7.9</v>
      </c>
      <c r="X166" s="57">
        <v>9.6</v>
      </c>
      <c r="Y166" s="62">
        <f>V166*0.027</f>
        <v>3.78</v>
      </c>
      <c r="Z166" s="91" t="s">
        <v>43</v>
      </c>
      <c r="AA166" s="91" t="s">
        <v>43</v>
      </c>
      <c r="AB166" s="91" t="s">
        <v>44</v>
      </c>
      <c r="AC166" s="91" t="s">
        <v>45</v>
      </c>
      <c r="AD166" s="97"/>
      <c r="AE166" s="32" t="s">
        <v>88</v>
      </c>
      <c r="AF166" s="98" t="s">
        <v>370</v>
      </c>
    </row>
    <row r="167" ht="31" customHeight="1" spans="1:32">
      <c r="A167" s="31"/>
      <c r="B167" s="25">
        <v>162</v>
      </c>
      <c r="C167" s="32" t="s">
        <v>373</v>
      </c>
      <c r="D167" s="32" t="s">
        <v>383</v>
      </c>
      <c r="E167" s="32" t="s">
        <v>125</v>
      </c>
      <c r="F167" s="28">
        <v>2025</v>
      </c>
      <c r="G167" s="34">
        <v>176</v>
      </c>
      <c r="H167" s="121">
        <v>8</v>
      </c>
      <c r="I167" s="52" t="s">
        <v>163</v>
      </c>
      <c r="J167" s="37" t="s">
        <v>171</v>
      </c>
      <c r="K167" s="66">
        <v>0.7</v>
      </c>
      <c r="L167" s="67">
        <v>210</v>
      </c>
      <c r="M167" s="70">
        <v>6</v>
      </c>
      <c r="N167" s="69">
        <v>6.5</v>
      </c>
      <c r="O167" s="70">
        <v>2.3</v>
      </c>
      <c r="P167" s="59" t="s">
        <v>190</v>
      </c>
      <c r="Q167" s="91" t="s">
        <v>166</v>
      </c>
      <c r="R167" s="91" t="s">
        <v>167</v>
      </c>
      <c r="S167" s="59"/>
      <c r="T167" s="37" t="s">
        <v>171</v>
      </c>
      <c r="U167" s="92">
        <v>0.6</v>
      </c>
      <c r="V167" s="37">
        <v>160</v>
      </c>
      <c r="W167" s="70">
        <v>6.8</v>
      </c>
      <c r="X167" s="69">
        <v>6.8</v>
      </c>
      <c r="Y167" s="70">
        <v>2.3</v>
      </c>
      <c r="Z167" s="91" t="s">
        <v>43</v>
      </c>
      <c r="AA167" s="91" t="s">
        <v>43</v>
      </c>
      <c r="AB167" s="91" t="s">
        <v>44</v>
      </c>
      <c r="AC167" s="91" t="s">
        <v>45</v>
      </c>
      <c r="AD167" s="97"/>
      <c r="AE167" s="32" t="s">
        <v>88</v>
      </c>
      <c r="AF167" s="98" t="s">
        <v>370</v>
      </c>
    </row>
    <row r="168" ht="49" customHeight="1" spans="1:32">
      <c r="A168" s="31"/>
      <c r="B168" s="25">
        <v>163</v>
      </c>
      <c r="C168" s="32" t="s">
        <v>373</v>
      </c>
      <c r="D168" s="32" t="s">
        <v>384</v>
      </c>
      <c r="E168" s="27" t="s">
        <v>385</v>
      </c>
      <c r="F168" s="28">
        <v>2025</v>
      </c>
      <c r="G168" s="34">
        <v>998</v>
      </c>
      <c r="H168" s="93">
        <v>15</v>
      </c>
      <c r="I168" s="52" t="s">
        <v>163</v>
      </c>
      <c r="J168" s="92" t="s">
        <v>171</v>
      </c>
      <c r="K168" s="127">
        <v>0.8</v>
      </c>
      <c r="L168" s="128">
        <v>186</v>
      </c>
      <c r="M168" s="129">
        <v>10.74</v>
      </c>
      <c r="N168" s="127">
        <v>12.8</v>
      </c>
      <c r="O168" s="130">
        <f>L168*0.059</f>
        <v>10.974</v>
      </c>
      <c r="P168" s="59" t="s">
        <v>165</v>
      </c>
      <c r="Q168" s="91" t="s">
        <v>166</v>
      </c>
      <c r="R168" s="91" t="s">
        <v>167</v>
      </c>
      <c r="S168" s="59"/>
      <c r="T168" s="92" t="s">
        <v>171</v>
      </c>
      <c r="U168" s="92">
        <v>0.6</v>
      </c>
      <c r="V168" s="92">
        <v>140</v>
      </c>
      <c r="W168" s="129">
        <v>10.83</v>
      </c>
      <c r="X168" s="127">
        <v>12.9</v>
      </c>
      <c r="Y168" s="130">
        <f>V168*0.059</f>
        <v>8.26</v>
      </c>
      <c r="Z168" s="91" t="s">
        <v>43</v>
      </c>
      <c r="AA168" s="91" t="s">
        <v>43</v>
      </c>
      <c r="AB168" s="91" t="s">
        <v>44</v>
      </c>
      <c r="AC168" s="91" t="s">
        <v>45</v>
      </c>
      <c r="AD168" s="97"/>
      <c r="AE168" s="32" t="s">
        <v>88</v>
      </c>
      <c r="AF168" s="98" t="s">
        <v>370</v>
      </c>
    </row>
    <row r="169" ht="31" customHeight="1" spans="1:32">
      <c r="A169" s="31"/>
      <c r="B169" s="25">
        <v>164</v>
      </c>
      <c r="C169" s="32" t="s">
        <v>386</v>
      </c>
      <c r="D169" s="32" t="s">
        <v>279</v>
      </c>
      <c r="E169" s="32" t="s">
        <v>382</v>
      </c>
      <c r="F169" s="28">
        <v>2025</v>
      </c>
      <c r="G169" s="34">
        <v>130</v>
      </c>
      <c r="H169" s="93">
        <v>11</v>
      </c>
      <c r="I169" s="52" t="s">
        <v>163</v>
      </c>
      <c r="J169" s="92" t="s">
        <v>179</v>
      </c>
      <c r="K169" s="127">
        <v>0.7</v>
      </c>
      <c r="L169" s="128">
        <v>194</v>
      </c>
      <c r="M169" s="129">
        <v>7.5</v>
      </c>
      <c r="N169" s="129">
        <v>9</v>
      </c>
      <c r="O169" s="130">
        <f>L169*0.025</f>
        <v>4.85</v>
      </c>
      <c r="P169" s="59" t="s">
        <v>165</v>
      </c>
      <c r="Q169" s="91" t="s">
        <v>166</v>
      </c>
      <c r="R169" s="91" t="s">
        <v>167</v>
      </c>
      <c r="S169" s="59"/>
      <c r="T169" s="26" t="s">
        <v>232</v>
      </c>
      <c r="U169" s="92">
        <v>0.6</v>
      </c>
      <c r="V169" s="92">
        <v>160</v>
      </c>
      <c r="W169" s="129">
        <v>7.8</v>
      </c>
      <c r="X169" s="129">
        <v>9.5</v>
      </c>
      <c r="Y169" s="130">
        <f>V169*0.025</f>
        <v>4</v>
      </c>
      <c r="Z169" s="91" t="s">
        <v>43</v>
      </c>
      <c r="AA169" s="91" t="s">
        <v>43</v>
      </c>
      <c r="AB169" s="91" t="s">
        <v>44</v>
      </c>
      <c r="AC169" s="91" t="s">
        <v>45</v>
      </c>
      <c r="AD169" s="97"/>
      <c r="AE169" s="32" t="s">
        <v>88</v>
      </c>
      <c r="AF169" s="32" t="s">
        <v>88</v>
      </c>
    </row>
    <row r="170" ht="31" customHeight="1" spans="1:32">
      <c r="A170" s="31"/>
      <c r="B170" s="25">
        <v>165</v>
      </c>
      <c r="C170" s="32" t="s">
        <v>387</v>
      </c>
      <c r="D170" s="32" t="s">
        <v>170</v>
      </c>
      <c r="E170" s="32" t="s">
        <v>62</v>
      </c>
      <c r="F170" s="28">
        <v>2025</v>
      </c>
      <c r="G170" s="34">
        <v>122</v>
      </c>
      <c r="H170" s="104">
        <v>9</v>
      </c>
      <c r="I170" s="52" t="s">
        <v>163</v>
      </c>
      <c r="J170" s="94" t="s">
        <v>179</v>
      </c>
      <c r="K170" s="74">
        <v>0.7</v>
      </c>
      <c r="L170" s="75">
        <v>198</v>
      </c>
      <c r="M170" s="95">
        <v>6.3</v>
      </c>
      <c r="N170" s="77">
        <v>6.5</v>
      </c>
      <c r="O170" s="76">
        <v>2.2</v>
      </c>
      <c r="P170" s="59" t="s">
        <v>190</v>
      </c>
      <c r="Q170" s="91" t="s">
        <v>166</v>
      </c>
      <c r="R170" s="91" t="s">
        <v>167</v>
      </c>
      <c r="S170" s="59"/>
      <c r="T170" s="26" t="s">
        <v>232</v>
      </c>
      <c r="U170" s="92">
        <v>0.6</v>
      </c>
      <c r="V170" s="94">
        <v>160</v>
      </c>
      <c r="W170" s="95">
        <v>6.5</v>
      </c>
      <c r="X170" s="77">
        <v>6.9</v>
      </c>
      <c r="Y170" s="76">
        <v>2.2</v>
      </c>
      <c r="Z170" s="91" t="s">
        <v>43</v>
      </c>
      <c r="AA170" s="91" t="s">
        <v>43</v>
      </c>
      <c r="AB170" s="91" t="s">
        <v>44</v>
      </c>
      <c r="AC170" s="91" t="s">
        <v>45</v>
      </c>
      <c r="AD170" s="97"/>
      <c r="AE170" s="32" t="s">
        <v>88</v>
      </c>
      <c r="AF170" s="32" t="s">
        <v>88</v>
      </c>
    </row>
    <row r="171" ht="31" customHeight="1" spans="1:32">
      <c r="A171" s="31"/>
      <c r="B171" s="25">
        <v>166</v>
      </c>
      <c r="C171" s="32" t="s">
        <v>388</v>
      </c>
      <c r="D171" s="32" t="s">
        <v>169</v>
      </c>
      <c r="E171" s="32" t="s">
        <v>200</v>
      </c>
      <c r="F171" s="28">
        <v>2025</v>
      </c>
      <c r="G171" s="34">
        <v>140</v>
      </c>
      <c r="H171" s="102">
        <v>14</v>
      </c>
      <c r="I171" s="52" t="s">
        <v>163</v>
      </c>
      <c r="J171" s="26" t="s">
        <v>171</v>
      </c>
      <c r="K171" s="54">
        <v>0.8</v>
      </c>
      <c r="L171" s="55">
        <v>187</v>
      </c>
      <c r="M171" s="56">
        <v>10.7</v>
      </c>
      <c r="N171" s="57">
        <v>11.3</v>
      </c>
      <c r="O171" s="62">
        <f>L171*0.043</f>
        <v>8.041</v>
      </c>
      <c r="P171" s="59" t="s">
        <v>165</v>
      </c>
      <c r="Q171" s="91" t="s">
        <v>166</v>
      </c>
      <c r="R171" s="91" t="s">
        <v>167</v>
      </c>
      <c r="S171" s="59"/>
      <c r="T171" s="26" t="s">
        <v>171</v>
      </c>
      <c r="U171" s="92">
        <v>0.6</v>
      </c>
      <c r="V171" s="26">
        <v>140</v>
      </c>
      <c r="W171" s="56">
        <v>11.2</v>
      </c>
      <c r="X171" s="57">
        <v>11.7</v>
      </c>
      <c r="Y171" s="62">
        <f>V171*0.043</f>
        <v>6.02</v>
      </c>
      <c r="Z171" s="91" t="s">
        <v>43</v>
      </c>
      <c r="AA171" s="91" t="s">
        <v>43</v>
      </c>
      <c r="AB171" s="91" t="s">
        <v>44</v>
      </c>
      <c r="AC171" s="91" t="s">
        <v>45</v>
      </c>
      <c r="AD171" s="97"/>
      <c r="AE171" s="32" t="s">
        <v>88</v>
      </c>
      <c r="AF171" s="32" t="s">
        <v>88</v>
      </c>
    </row>
    <row r="172" ht="31" customHeight="1" spans="1:32">
      <c r="A172" s="31"/>
      <c r="B172" s="25">
        <v>167</v>
      </c>
      <c r="C172" s="32" t="s">
        <v>389</v>
      </c>
      <c r="D172" s="32" t="s">
        <v>240</v>
      </c>
      <c r="E172" s="32" t="s">
        <v>62</v>
      </c>
      <c r="F172" s="28">
        <v>2025</v>
      </c>
      <c r="G172" s="34">
        <v>9</v>
      </c>
      <c r="H172" s="102">
        <v>22</v>
      </c>
      <c r="I172" s="52" t="s">
        <v>163</v>
      </c>
      <c r="J172" s="26" t="s">
        <v>189</v>
      </c>
      <c r="K172" s="54">
        <v>0.8</v>
      </c>
      <c r="L172" s="55">
        <v>164</v>
      </c>
      <c r="M172" s="56">
        <v>11.5</v>
      </c>
      <c r="N172" s="57">
        <v>13.8</v>
      </c>
      <c r="O172" s="58">
        <f>L172*0.071</f>
        <v>11.644</v>
      </c>
      <c r="P172" s="59" t="s">
        <v>165</v>
      </c>
      <c r="Q172" s="91" t="s">
        <v>166</v>
      </c>
      <c r="R172" s="91" t="s">
        <v>167</v>
      </c>
      <c r="S172" s="59"/>
      <c r="T172" s="26" t="s">
        <v>189</v>
      </c>
      <c r="U172" s="92">
        <v>0.6</v>
      </c>
      <c r="V172" s="26">
        <v>100</v>
      </c>
      <c r="W172" s="56">
        <v>11.7</v>
      </c>
      <c r="X172" s="57">
        <v>14.1</v>
      </c>
      <c r="Y172" s="58">
        <f>V172*0.071</f>
        <v>7.1</v>
      </c>
      <c r="Z172" s="91" t="s">
        <v>43</v>
      </c>
      <c r="AA172" s="91" t="s">
        <v>43</v>
      </c>
      <c r="AB172" s="91" t="s">
        <v>44</v>
      </c>
      <c r="AC172" s="91" t="s">
        <v>45</v>
      </c>
      <c r="AD172" s="97"/>
      <c r="AE172" s="32" t="s">
        <v>88</v>
      </c>
      <c r="AF172" s="32" t="s">
        <v>88</v>
      </c>
    </row>
    <row r="173" ht="31" customHeight="1" spans="1:32">
      <c r="A173" s="31"/>
      <c r="B173" s="25">
        <v>168</v>
      </c>
      <c r="C173" s="32" t="s">
        <v>389</v>
      </c>
      <c r="D173" s="32" t="s">
        <v>240</v>
      </c>
      <c r="E173" s="32" t="s">
        <v>223</v>
      </c>
      <c r="F173" s="28">
        <v>2025</v>
      </c>
      <c r="G173" s="34">
        <v>11</v>
      </c>
      <c r="H173" s="102">
        <v>22</v>
      </c>
      <c r="I173" s="52" t="s">
        <v>163</v>
      </c>
      <c r="J173" s="26" t="s">
        <v>188</v>
      </c>
      <c r="K173" s="54">
        <v>0.8</v>
      </c>
      <c r="L173" s="55">
        <v>134.6</v>
      </c>
      <c r="M173" s="56">
        <v>12.2</v>
      </c>
      <c r="N173" s="61">
        <v>14</v>
      </c>
      <c r="O173" s="58">
        <f>L173*0.073</f>
        <v>9.8258</v>
      </c>
      <c r="P173" s="59" t="s">
        <v>165</v>
      </c>
      <c r="Q173" s="91" t="s">
        <v>166</v>
      </c>
      <c r="R173" s="91" t="s">
        <v>167</v>
      </c>
      <c r="S173" s="59"/>
      <c r="T173" s="26" t="s">
        <v>189</v>
      </c>
      <c r="U173" s="92">
        <v>0.6</v>
      </c>
      <c r="V173" s="26">
        <v>100</v>
      </c>
      <c r="W173" s="56">
        <v>12.5</v>
      </c>
      <c r="X173" s="61">
        <v>14.4</v>
      </c>
      <c r="Y173" s="58">
        <f>V173*0.073</f>
        <v>7.3</v>
      </c>
      <c r="Z173" s="91" t="s">
        <v>43</v>
      </c>
      <c r="AA173" s="91" t="s">
        <v>43</v>
      </c>
      <c r="AB173" s="91" t="s">
        <v>44</v>
      </c>
      <c r="AC173" s="91" t="s">
        <v>45</v>
      </c>
      <c r="AD173" s="97"/>
      <c r="AE173" s="32" t="s">
        <v>88</v>
      </c>
      <c r="AF173" s="32" t="s">
        <v>88</v>
      </c>
    </row>
    <row r="174" ht="31" customHeight="1" spans="1:32">
      <c r="A174" s="31"/>
      <c r="B174" s="25">
        <v>169</v>
      </c>
      <c r="C174" s="122">
        <v>12</v>
      </c>
      <c r="D174" s="122">
        <v>3</v>
      </c>
      <c r="E174" s="122">
        <v>6</v>
      </c>
      <c r="F174" s="28">
        <v>2025</v>
      </c>
      <c r="G174" s="34">
        <v>280</v>
      </c>
      <c r="H174" s="117">
        <v>10</v>
      </c>
      <c r="I174" s="52" t="s">
        <v>163</v>
      </c>
      <c r="J174" s="26" t="s">
        <v>232</v>
      </c>
      <c r="K174" s="54">
        <v>0.7</v>
      </c>
      <c r="L174" s="55">
        <v>202</v>
      </c>
      <c r="M174" s="56">
        <v>7.5</v>
      </c>
      <c r="N174" s="57">
        <v>7.7</v>
      </c>
      <c r="O174" s="58">
        <v>3.4</v>
      </c>
      <c r="P174" s="59" t="s">
        <v>190</v>
      </c>
      <c r="Q174" s="91" t="s">
        <v>166</v>
      </c>
      <c r="R174" s="91" t="s">
        <v>167</v>
      </c>
      <c r="S174" s="59"/>
      <c r="T174" s="26" t="s">
        <v>232</v>
      </c>
      <c r="U174" s="92">
        <v>0.6</v>
      </c>
      <c r="V174" s="26">
        <v>160</v>
      </c>
      <c r="W174" s="56">
        <v>7.8</v>
      </c>
      <c r="X174" s="57">
        <v>8.1</v>
      </c>
      <c r="Y174" s="58">
        <v>3.4</v>
      </c>
      <c r="Z174" s="91" t="s">
        <v>43</v>
      </c>
      <c r="AA174" s="91" t="s">
        <v>43</v>
      </c>
      <c r="AB174" s="91" t="s">
        <v>44</v>
      </c>
      <c r="AC174" s="91" t="s">
        <v>45</v>
      </c>
      <c r="AD174" s="97"/>
      <c r="AE174" s="32" t="s">
        <v>88</v>
      </c>
      <c r="AF174" s="98" t="s">
        <v>107</v>
      </c>
    </row>
    <row r="175" ht="31" customHeight="1" spans="1:32">
      <c r="A175" s="31"/>
      <c r="B175" s="25">
        <v>170</v>
      </c>
      <c r="C175" s="98">
        <v>14</v>
      </c>
      <c r="D175" s="32" t="s">
        <v>333</v>
      </c>
      <c r="E175" s="32" t="s">
        <v>390</v>
      </c>
      <c r="F175" s="28">
        <v>2025</v>
      </c>
      <c r="G175" s="34">
        <v>136</v>
      </c>
      <c r="H175" s="117">
        <v>13</v>
      </c>
      <c r="I175" s="52" t="s">
        <v>163</v>
      </c>
      <c r="J175" s="26" t="s">
        <v>171</v>
      </c>
      <c r="K175" s="54">
        <v>0.8</v>
      </c>
      <c r="L175" s="55">
        <v>196</v>
      </c>
      <c r="M175" s="58">
        <v>9</v>
      </c>
      <c r="N175" s="57">
        <v>10.1</v>
      </c>
      <c r="O175" s="62">
        <f>L175*0.033</f>
        <v>6.468</v>
      </c>
      <c r="P175" s="59" t="s">
        <v>165</v>
      </c>
      <c r="Q175" s="91" t="s">
        <v>166</v>
      </c>
      <c r="R175" s="91" t="s">
        <v>167</v>
      </c>
      <c r="S175" s="59"/>
      <c r="T175" s="26" t="s">
        <v>171</v>
      </c>
      <c r="U175" s="92">
        <v>0.6</v>
      </c>
      <c r="V175" s="26">
        <v>140</v>
      </c>
      <c r="W175" s="58">
        <v>9.3</v>
      </c>
      <c r="X175" s="57">
        <v>10.6</v>
      </c>
      <c r="Y175" s="62">
        <f>V175*0.033</f>
        <v>4.62</v>
      </c>
      <c r="Z175" s="91" t="s">
        <v>43</v>
      </c>
      <c r="AA175" s="91" t="s">
        <v>43</v>
      </c>
      <c r="AB175" s="91" t="s">
        <v>44</v>
      </c>
      <c r="AC175" s="91" t="s">
        <v>45</v>
      </c>
      <c r="AD175" s="97"/>
      <c r="AE175" s="32" t="s">
        <v>88</v>
      </c>
      <c r="AF175" s="98" t="s">
        <v>107</v>
      </c>
    </row>
    <row r="176" ht="31" customHeight="1" spans="1:32">
      <c r="A176" s="31"/>
      <c r="B176" s="25">
        <v>171</v>
      </c>
      <c r="C176" s="98">
        <v>14</v>
      </c>
      <c r="D176" s="98">
        <v>3</v>
      </c>
      <c r="E176" s="98">
        <v>1</v>
      </c>
      <c r="F176" s="28">
        <v>2025</v>
      </c>
      <c r="G176" s="34">
        <v>283</v>
      </c>
      <c r="H176" s="117">
        <v>10</v>
      </c>
      <c r="I176" s="52" t="s">
        <v>163</v>
      </c>
      <c r="J176" s="26" t="s">
        <v>171</v>
      </c>
      <c r="K176" s="54">
        <v>0.7</v>
      </c>
      <c r="L176" s="55">
        <v>196</v>
      </c>
      <c r="M176" s="58">
        <v>7</v>
      </c>
      <c r="N176" s="57">
        <v>7.4</v>
      </c>
      <c r="O176" s="58">
        <v>2.9</v>
      </c>
      <c r="P176" s="59" t="s">
        <v>190</v>
      </c>
      <c r="Q176" s="91" t="s">
        <v>166</v>
      </c>
      <c r="R176" s="91" t="s">
        <v>167</v>
      </c>
      <c r="S176" s="59"/>
      <c r="T176" s="26" t="s">
        <v>171</v>
      </c>
      <c r="U176" s="92">
        <v>0.6</v>
      </c>
      <c r="V176" s="26">
        <v>160</v>
      </c>
      <c r="W176" s="58">
        <v>7.7</v>
      </c>
      <c r="X176" s="57">
        <v>7.9</v>
      </c>
      <c r="Y176" s="58">
        <v>2.9</v>
      </c>
      <c r="Z176" s="91" t="s">
        <v>43</v>
      </c>
      <c r="AA176" s="91" t="s">
        <v>43</v>
      </c>
      <c r="AB176" s="91" t="s">
        <v>44</v>
      </c>
      <c r="AC176" s="91" t="s">
        <v>45</v>
      </c>
      <c r="AD176" s="97"/>
      <c r="AE176" s="32" t="s">
        <v>88</v>
      </c>
      <c r="AF176" s="98" t="s">
        <v>107</v>
      </c>
    </row>
    <row r="177" ht="31" customHeight="1" spans="1:32">
      <c r="A177" s="31"/>
      <c r="B177" s="25">
        <v>172</v>
      </c>
      <c r="C177" s="123">
        <v>15</v>
      </c>
      <c r="D177" s="123" t="s">
        <v>92</v>
      </c>
      <c r="E177" s="123">
        <v>6</v>
      </c>
      <c r="F177" s="28">
        <v>2025</v>
      </c>
      <c r="G177" s="34">
        <v>94</v>
      </c>
      <c r="H177" s="123">
        <v>20</v>
      </c>
      <c r="I177" s="52" t="s">
        <v>163</v>
      </c>
      <c r="J177" s="123" t="s">
        <v>189</v>
      </c>
      <c r="K177" s="80">
        <v>0.8</v>
      </c>
      <c r="L177" s="131">
        <v>160</v>
      </c>
      <c r="M177" s="80">
        <v>12</v>
      </c>
      <c r="N177" s="80">
        <v>14.1</v>
      </c>
      <c r="O177" s="70">
        <f>L177*0.075</f>
        <v>12</v>
      </c>
      <c r="P177" s="59" t="s">
        <v>165</v>
      </c>
      <c r="Q177" s="91" t="s">
        <v>166</v>
      </c>
      <c r="R177" s="91" t="s">
        <v>167</v>
      </c>
      <c r="S177" s="59"/>
      <c r="T177" s="123" t="s">
        <v>189</v>
      </c>
      <c r="U177" s="92">
        <v>0.6</v>
      </c>
      <c r="V177" s="37">
        <v>120</v>
      </c>
      <c r="W177" s="80">
        <v>12.5</v>
      </c>
      <c r="X177" s="80">
        <v>14.3</v>
      </c>
      <c r="Y177" s="70">
        <f>V177*0.075</f>
        <v>9</v>
      </c>
      <c r="Z177" s="91" t="s">
        <v>43</v>
      </c>
      <c r="AA177" s="91" t="s">
        <v>43</v>
      </c>
      <c r="AB177" s="91" t="s">
        <v>44</v>
      </c>
      <c r="AC177" s="91" t="s">
        <v>45</v>
      </c>
      <c r="AD177" s="97"/>
      <c r="AE177" s="32" t="s">
        <v>88</v>
      </c>
      <c r="AF177" s="98" t="s">
        <v>107</v>
      </c>
    </row>
    <row r="178" ht="37" customHeight="1" spans="1:32">
      <c r="A178" s="31"/>
      <c r="B178" s="25">
        <v>173</v>
      </c>
      <c r="C178" s="98">
        <v>34</v>
      </c>
      <c r="D178" s="98" t="s">
        <v>391</v>
      </c>
      <c r="E178" s="118" t="s">
        <v>392</v>
      </c>
      <c r="F178" s="28">
        <v>2025</v>
      </c>
      <c r="G178" s="34">
        <v>715</v>
      </c>
      <c r="H178" s="98">
        <v>18</v>
      </c>
      <c r="I178" s="52" t="s">
        <v>163</v>
      </c>
      <c r="J178" s="26" t="s">
        <v>171</v>
      </c>
      <c r="K178" s="71">
        <v>0.8</v>
      </c>
      <c r="L178" s="55">
        <v>194</v>
      </c>
      <c r="M178" s="71">
        <v>11.2</v>
      </c>
      <c r="N178" s="71">
        <v>13.4</v>
      </c>
      <c r="O178" s="72">
        <f>L178*0.066</f>
        <v>12.804</v>
      </c>
      <c r="P178" s="59" t="s">
        <v>165</v>
      </c>
      <c r="Q178" s="91" t="s">
        <v>166</v>
      </c>
      <c r="R178" s="91" t="s">
        <v>167</v>
      </c>
      <c r="S178" s="59"/>
      <c r="T178" s="26" t="s">
        <v>171</v>
      </c>
      <c r="U178" s="92">
        <v>0.6</v>
      </c>
      <c r="V178" s="26">
        <v>120</v>
      </c>
      <c r="W178" s="71">
        <v>11.6</v>
      </c>
      <c r="X178" s="71">
        <v>13.9</v>
      </c>
      <c r="Y178" s="72">
        <f>V178*0.066</f>
        <v>7.92</v>
      </c>
      <c r="Z178" s="91" t="s">
        <v>43</v>
      </c>
      <c r="AA178" s="91" t="s">
        <v>43</v>
      </c>
      <c r="AB178" s="91" t="s">
        <v>44</v>
      </c>
      <c r="AC178" s="91" t="s">
        <v>45</v>
      </c>
      <c r="AD178" s="97"/>
      <c r="AE178" s="32" t="s">
        <v>88</v>
      </c>
      <c r="AF178" s="98" t="s">
        <v>393</v>
      </c>
    </row>
    <row r="179" ht="31" customHeight="1" spans="1:32">
      <c r="A179" s="31"/>
      <c r="B179" s="25">
        <v>174</v>
      </c>
      <c r="C179" s="32" t="s">
        <v>118</v>
      </c>
      <c r="D179" s="32" t="s">
        <v>64</v>
      </c>
      <c r="E179" s="32" t="s">
        <v>240</v>
      </c>
      <c r="F179" s="28">
        <v>2025</v>
      </c>
      <c r="G179" s="34">
        <v>130</v>
      </c>
      <c r="H179" s="102">
        <v>18</v>
      </c>
      <c r="I179" s="52" t="s">
        <v>163</v>
      </c>
      <c r="J179" s="26" t="s">
        <v>171</v>
      </c>
      <c r="K179" s="54">
        <v>0.8</v>
      </c>
      <c r="L179" s="55">
        <v>194</v>
      </c>
      <c r="M179" s="58">
        <v>12</v>
      </c>
      <c r="N179" s="57">
        <v>13.8</v>
      </c>
      <c r="O179" s="58">
        <f>L179*0.071</f>
        <v>13.774</v>
      </c>
      <c r="P179" s="59" t="s">
        <v>165</v>
      </c>
      <c r="Q179" s="91" t="s">
        <v>166</v>
      </c>
      <c r="R179" s="91" t="s">
        <v>167</v>
      </c>
      <c r="S179" s="59"/>
      <c r="T179" s="26" t="s">
        <v>171</v>
      </c>
      <c r="U179" s="92">
        <v>0.6</v>
      </c>
      <c r="V179" s="26">
        <v>120</v>
      </c>
      <c r="W179" s="56">
        <v>12.3</v>
      </c>
      <c r="X179" s="61">
        <v>14</v>
      </c>
      <c r="Y179" s="58">
        <f>V179*0.071</f>
        <v>8.52</v>
      </c>
      <c r="Z179" s="91" t="s">
        <v>43</v>
      </c>
      <c r="AA179" s="91" t="s">
        <v>43</v>
      </c>
      <c r="AB179" s="91" t="s">
        <v>44</v>
      </c>
      <c r="AC179" s="91" t="s">
        <v>45</v>
      </c>
      <c r="AD179" s="97"/>
      <c r="AE179" s="32" t="s">
        <v>88</v>
      </c>
      <c r="AF179" s="98" t="s">
        <v>393</v>
      </c>
    </row>
    <row r="180" ht="31" customHeight="1" spans="1:32">
      <c r="A180" s="31"/>
      <c r="B180" s="25">
        <v>175</v>
      </c>
      <c r="C180" s="98">
        <v>85</v>
      </c>
      <c r="D180" s="32" t="s">
        <v>394</v>
      </c>
      <c r="E180" s="32" t="s">
        <v>395</v>
      </c>
      <c r="F180" s="28">
        <v>2025</v>
      </c>
      <c r="G180" s="34">
        <v>191</v>
      </c>
      <c r="H180" s="117">
        <v>13</v>
      </c>
      <c r="I180" s="52" t="s">
        <v>163</v>
      </c>
      <c r="J180" s="26" t="s">
        <v>171</v>
      </c>
      <c r="K180" s="54">
        <v>0.8</v>
      </c>
      <c r="L180" s="55">
        <v>182</v>
      </c>
      <c r="M180" s="95">
        <v>8.5</v>
      </c>
      <c r="N180" s="77">
        <v>9.8</v>
      </c>
      <c r="O180" s="62">
        <f>L180*0.031</f>
        <v>5.642</v>
      </c>
      <c r="P180" s="59" t="s">
        <v>165</v>
      </c>
      <c r="Q180" s="91" t="s">
        <v>166</v>
      </c>
      <c r="R180" s="91" t="s">
        <v>167</v>
      </c>
      <c r="S180" s="59"/>
      <c r="T180" s="26" t="s">
        <v>171</v>
      </c>
      <c r="U180" s="92">
        <v>0.6</v>
      </c>
      <c r="V180" s="26">
        <v>140</v>
      </c>
      <c r="W180" s="95">
        <v>8.8</v>
      </c>
      <c r="X180" s="77">
        <v>9.9</v>
      </c>
      <c r="Y180" s="62">
        <f>V180*0.031</f>
        <v>4.34</v>
      </c>
      <c r="Z180" s="91" t="s">
        <v>43</v>
      </c>
      <c r="AA180" s="91" t="s">
        <v>43</v>
      </c>
      <c r="AB180" s="91" t="s">
        <v>44</v>
      </c>
      <c r="AC180" s="91" t="s">
        <v>45</v>
      </c>
      <c r="AD180" s="97"/>
      <c r="AE180" s="32" t="s">
        <v>88</v>
      </c>
      <c r="AF180" s="98" t="s">
        <v>396</v>
      </c>
    </row>
    <row r="181" ht="31" customHeight="1" spans="1:32">
      <c r="A181" s="31"/>
      <c r="B181" s="25">
        <v>176</v>
      </c>
      <c r="C181" s="122">
        <v>84</v>
      </c>
      <c r="D181" s="42" t="s">
        <v>331</v>
      </c>
      <c r="E181" s="42" t="s">
        <v>395</v>
      </c>
      <c r="F181" s="28">
        <v>2025</v>
      </c>
      <c r="G181" s="34">
        <v>262</v>
      </c>
      <c r="H181" s="124">
        <v>12</v>
      </c>
      <c r="I181" s="52" t="s">
        <v>163</v>
      </c>
      <c r="J181" s="37" t="s">
        <v>171</v>
      </c>
      <c r="K181" s="66">
        <v>0.8</v>
      </c>
      <c r="L181" s="67">
        <v>195</v>
      </c>
      <c r="M181" s="70">
        <v>8</v>
      </c>
      <c r="N181" s="69">
        <v>9.2</v>
      </c>
      <c r="O181" s="80">
        <f>L181*0.026</f>
        <v>5.07</v>
      </c>
      <c r="P181" s="59" t="s">
        <v>165</v>
      </c>
      <c r="Q181" s="91" t="s">
        <v>166</v>
      </c>
      <c r="R181" s="91" t="s">
        <v>167</v>
      </c>
      <c r="S181" s="59"/>
      <c r="T181" s="37" t="s">
        <v>171</v>
      </c>
      <c r="U181" s="92">
        <v>0.6</v>
      </c>
      <c r="V181" s="37">
        <v>140</v>
      </c>
      <c r="W181" s="70">
        <v>8.4</v>
      </c>
      <c r="X181" s="69">
        <v>9.5</v>
      </c>
      <c r="Y181" s="80">
        <f>V181*0.026</f>
        <v>3.64</v>
      </c>
      <c r="Z181" s="91" t="s">
        <v>43</v>
      </c>
      <c r="AA181" s="91" t="s">
        <v>43</v>
      </c>
      <c r="AB181" s="91" t="s">
        <v>44</v>
      </c>
      <c r="AC181" s="91" t="s">
        <v>45</v>
      </c>
      <c r="AD181" s="97"/>
      <c r="AE181" s="32" t="s">
        <v>88</v>
      </c>
      <c r="AF181" s="122" t="s">
        <v>120</v>
      </c>
    </row>
    <row r="182" ht="31" customHeight="1" spans="1:32">
      <c r="A182" s="31"/>
      <c r="B182" s="25">
        <v>177</v>
      </c>
      <c r="C182" s="32" t="s">
        <v>397</v>
      </c>
      <c r="D182" s="32" t="s">
        <v>333</v>
      </c>
      <c r="E182" s="32" t="s">
        <v>104</v>
      </c>
      <c r="F182" s="28">
        <v>2025</v>
      </c>
      <c r="G182" s="34">
        <v>494</v>
      </c>
      <c r="H182" s="98">
        <v>16</v>
      </c>
      <c r="I182" s="52" t="s">
        <v>163</v>
      </c>
      <c r="J182" s="26" t="s">
        <v>171</v>
      </c>
      <c r="K182" s="71">
        <v>0.8</v>
      </c>
      <c r="L182" s="55">
        <v>188</v>
      </c>
      <c r="M182" s="72">
        <v>11</v>
      </c>
      <c r="N182" s="71">
        <v>13.5</v>
      </c>
      <c r="O182" s="72">
        <f>L182*0.067</f>
        <v>12.596</v>
      </c>
      <c r="P182" s="59" t="s">
        <v>165</v>
      </c>
      <c r="Q182" s="91" t="s">
        <v>166</v>
      </c>
      <c r="R182" s="91" t="s">
        <v>167</v>
      </c>
      <c r="S182" s="59"/>
      <c r="T182" s="26" t="s">
        <v>171</v>
      </c>
      <c r="U182" s="92">
        <v>0.6</v>
      </c>
      <c r="V182" s="26">
        <v>120</v>
      </c>
      <c r="W182" s="72">
        <v>11.3</v>
      </c>
      <c r="X182" s="71">
        <v>13.9</v>
      </c>
      <c r="Y182" s="72">
        <f>V182*0.067</f>
        <v>8.04</v>
      </c>
      <c r="Z182" s="91" t="s">
        <v>43</v>
      </c>
      <c r="AA182" s="91" t="s">
        <v>43</v>
      </c>
      <c r="AB182" s="91" t="s">
        <v>44</v>
      </c>
      <c r="AC182" s="91" t="s">
        <v>45</v>
      </c>
      <c r="AD182" s="97"/>
      <c r="AE182" s="32" t="s">
        <v>88</v>
      </c>
      <c r="AF182" s="122" t="s">
        <v>120</v>
      </c>
    </row>
    <row r="183" ht="31" customHeight="1" spans="1:32">
      <c r="A183" s="31"/>
      <c r="B183" s="25">
        <v>178</v>
      </c>
      <c r="C183" s="32" t="s">
        <v>397</v>
      </c>
      <c r="D183" s="98">
        <v>6</v>
      </c>
      <c r="E183" s="98">
        <v>4</v>
      </c>
      <c r="F183" s="28">
        <v>2025</v>
      </c>
      <c r="G183" s="34">
        <v>50</v>
      </c>
      <c r="H183" s="117">
        <v>15</v>
      </c>
      <c r="I183" s="52" t="s">
        <v>163</v>
      </c>
      <c r="J183" s="26" t="s">
        <v>171</v>
      </c>
      <c r="K183" s="54">
        <v>0.8</v>
      </c>
      <c r="L183" s="55">
        <v>186</v>
      </c>
      <c r="M183" s="58">
        <v>10.7</v>
      </c>
      <c r="N183" s="57">
        <v>11.8</v>
      </c>
      <c r="O183" s="62">
        <f>L183*0.048</f>
        <v>8.928</v>
      </c>
      <c r="P183" s="59" t="s">
        <v>165</v>
      </c>
      <c r="Q183" s="91" t="s">
        <v>166</v>
      </c>
      <c r="R183" s="91" t="s">
        <v>167</v>
      </c>
      <c r="S183" s="59"/>
      <c r="T183" s="26" t="s">
        <v>171</v>
      </c>
      <c r="U183" s="92">
        <v>0.6</v>
      </c>
      <c r="V183" s="26">
        <v>140</v>
      </c>
      <c r="W183" s="58">
        <v>10.9</v>
      </c>
      <c r="X183" s="57">
        <v>12.2</v>
      </c>
      <c r="Y183" s="62">
        <f>V183*0.048</f>
        <v>6.72</v>
      </c>
      <c r="Z183" s="91" t="s">
        <v>43</v>
      </c>
      <c r="AA183" s="91" t="s">
        <v>43</v>
      </c>
      <c r="AB183" s="91" t="s">
        <v>44</v>
      </c>
      <c r="AC183" s="91" t="s">
        <v>45</v>
      </c>
      <c r="AD183" s="97"/>
      <c r="AE183" s="32" t="s">
        <v>88</v>
      </c>
      <c r="AF183" s="122" t="s">
        <v>120</v>
      </c>
    </row>
    <row r="184" ht="31" customHeight="1" spans="1:32">
      <c r="A184" s="31"/>
      <c r="B184" s="25">
        <v>179</v>
      </c>
      <c r="C184" s="32" t="s">
        <v>397</v>
      </c>
      <c r="D184" s="98">
        <v>7</v>
      </c>
      <c r="E184" s="98">
        <v>1</v>
      </c>
      <c r="F184" s="28">
        <v>2025</v>
      </c>
      <c r="G184" s="34">
        <v>52</v>
      </c>
      <c r="H184" s="117">
        <v>15</v>
      </c>
      <c r="I184" s="52" t="s">
        <v>163</v>
      </c>
      <c r="J184" s="26" t="s">
        <v>171</v>
      </c>
      <c r="K184" s="54">
        <v>0.8</v>
      </c>
      <c r="L184" s="55">
        <v>184</v>
      </c>
      <c r="M184" s="58">
        <v>10.7</v>
      </c>
      <c r="N184" s="61">
        <v>12</v>
      </c>
      <c r="O184" s="62">
        <f>L184*0.05</f>
        <v>9.2</v>
      </c>
      <c r="P184" s="59" t="s">
        <v>165</v>
      </c>
      <c r="Q184" s="91" t="s">
        <v>166</v>
      </c>
      <c r="R184" s="91" t="s">
        <v>167</v>
      </c>
      <c r="S184" s="59"/>
      <c r="T184" s="26" t="s">
        <v>171</v>
      </c>
      <c r="U184" s="92">
        <v>0.6</v>
      </c>
      <c r="V184" s="26">
        <v>140</v>
      </c>
      <c r="W184" s="58">
        <v>11</v>
      </c>
      <c r="X184" s="61">
        <v>12.3</v>
      </c>
      <c r="Y184" s="62">
        <f>V184*0.05</f>
        <v>7</v>
      </c>
      <c r="Z184" s="91" t="s">
        <v>43</v>
      </c>
      <c r="AA184" s="91" t="s">
        <v>43</v>
      </c>
      <c r="AB184" s="91" t="s">
        <v>44</v>
      </c>
      <c r="AC184" s="91" t="s">
        <v>45</v>
      </c>
      <c r="AD184" s="97"/>
      <c r="AE184" s="32" t="s">
        <v>88</v>
      </c>
      <c r="AF184" s="122" t="s">
        <v>120</v>
      </c>
    </row>
    <row r="185" ht="31" customHeight="1" spans="1:32">
      <c r="A185" s="31"/>
      <c r="B185" s="25">
        <v>180</v>
      </c>
      <c r="C185" s="98">
        <v>98</v>
      </c>
      <c r="D185" s="98">
        <v>9</v>
      </c>
      <c r="E185" s="98" t="s">
        <v>87</v>
      </c>
      <c r="F185" s="28">
        <v>2025</v>
      </c>
      <c r="G185" s="34">
        <v>240</v>
      </c>
      <c r="H185" s="117">
        <v>21</v>
      </c>
      <c r="I185" s="52" t="s">
        <v>163</v>
      </c>
      <c r="J185" s="26" t="s">
        <v>243</v>
      </c>
      <c r="K185" s="54">
        <v>0.9</v>
      </c>
      <c r="L185" s="55">
        <v>164</v>
      </c>
      <c r="M185" s="56">
        <v>12.6</v>
      </c>
      <c r="N185" s="57">
        <v>14.2</v>
      </c>
      <c r="O185" s="58">
        <f>L185*0.076</f>
        <v>12.464</v>
      </c>
      <c r="P185" s="59" t="s">
        <v>165</v>
      </c>
      <c r="Q185" s="91" t="s">
        <v>166</v>
      </c>
      <c r="R185" s="91" t="s">
        <v>167</v>
      </c>
      <c r="S185" s="59"/>
      <c r="T185" s="26" t="s">
        <v>244</v>
      </c>
      <c r="U185" s="92">
        <v>0.6</v>
      </c>
      <c r="V185" s="26">
        <v>100</v>
      </c>
      <c r="W185" s="56">
        <v>12.8</v>
      </c>
      <c r="X185" s="57">
        <v>14.3</v>
      </c>
      <c r="Y185" s="58">
        <f>V185*0.076</f>
        <v>7.6</v>
      </c>
      <c r="Z185" s="91" t="s">
        <v>43</v>
      </c>
      <c r="AA185" s="91" t="s">
        <v>43</v>
      </c>
      <c r="AB185" s="91" t="s">
        <v>44</v>
      </c>
      <c r="AC185" s="91" t="s">
        <v>45</v>
      </c>
      <c r="AD185" s="97"/>
      <c r="AE185" s="32" t="s">
        <v>88</v>
      </c>
      <c r="AF185" s="122" t="s">
        <v>120</v>
      </c>
    </row>
    <row r="186" ht="31" customHeight="1" spans="1:32">
      <c r="A186" s="31"/>
      <c r="B186" s="25">
        <v>181</v>
      </c>
      <c r="C186" s="32" t="s">
        <v>397</v>
      </c>
      <c r="D186" s="98" t="s">
        <v>130</v>
      </c>
      <c r="E186" s="98">
        <v>4</v>
      </c>
      <c r="F186" s="28">
        <v>2025</v>
      </c>
      <c r="G186" s="34">
        <v>24</v>
      </c>
      <c r="H186" s="117">
        <v>16</v>
      </c>
      <c r="I186" s="52" t="s">
        <v>163</v>
      </c>
      <c r="J186" s="26" t="s">
        <v>243</v>
      </c>
      <c r="K186" s="54">
        <v>0.8</v>
      </c>
      <c r="L186" s="55">
        <v>174</v>
      </c>
      <c r="M186" s="56">
        <v>10.3</v>
      </c>
      <c r="N186" s="57">
        <v>12.5</v>
      </c>
      <c r="O186" s="58">
        <f>L186*0.056</f>
        <v>9.744</v>
      </c>
      <c r="P186" s="59" t="s">
        <v>165</v>
      </c>
      <c r="Q186" s="91" t="s">
        <v>166</v>
      </c>
      <c r="R186" s="91" t="s">
        <v>167</v>
      </c>
      <c r="S186" s="59"/>
      <c r="T186" s="26" t="s">
        <v>244</v>
      </c>
      <c r="U186" s="92">
        <v>0.6</v>
      </c>
      <c r="V186" s="26">
        <v>120</v>
      </c>
      <c r="W186" s="56">
        <v>10.5</v>
      </c>
      <c r="X186" s="57">
        <v>12.8</v>
      </c>
      <c r="Y186" s="58">
        <f>V186*0.056</f>
        <v>6.72</v>
      </c>
      <c r="Z186" s="91" t="s">
        <v>43</v>
      </c>
      <c r="AA186" s="91" t="s">
        <v>43</v>
      </c>
      <c r="AB186" s="91" t="s">
        <v>44</v>
      </c>
      <c r="AC186" s="91" t="s">
        <v>45</v>
      </c>
      <c r="AD186" s="97"/>
      <c r="AE186" s="32" t="s">
        <v>88</v>
      </c>
      <c r="AF186" s="122" t="s">
        <v>120</v>
      </c>
    </row>
    <row r="187" ht="31" customHeight="1" spans="1:32">
      <c r="A187" s="31"/>
      <c r="B187" s="25">
        <v>182</v>
      </c>
      <c r="C187" s="32" t="s">
        <v>397</v>
      </c>
      <c r="D187" s="98" t="s">
        <v>170</v>
      </c>
      <c r="E187" s="98">
        <v>2</v>
      </c>
      <c r="F187" s="28">
        <v>2025</v>
      </c>
      <c r="G187" s="34">
        <v>101</v>
      </c>
      <c r="H187" s="117">
        <v>17</v>
      </c>
      <c r="I187" s="52" t="s">
        <v>163</v>
      </c>
      <c r="J187" s="26" t="s">
        <v>171</v>
      </c>
      <c r="K187" s="54">
        <v>0.8</v>
      </c>
      <c r="L187" s="55">
        <v>182</v>
      </c>
      <c r="M187" s="56">
        <v>11.5</v>
      </c>
      <c r="N187" s="57">
        <v>13.8</v>
      </c>
      <c r="O187" s="58">
        <f>L187*0.071</f>
        <v>12.922</v>
      </c>
      <c r="P187" s="59" t="s">
        <v>165</v>
      </c>
      <c r="Q187" s="91" t="s">
        <v>166</v>
      </c>
      <c r="R187" s="91" t="s">
        <v>167</v>
      </c>
      <c r="S187" s="59"/>
      <c r="T187" s="26" t="s">
        <v>171</v>
      </c>
      <c r="U187" s="92">
        <v>0.6</v>
      </c>
      <c r="V187" s="26">
        <v>120</v>
      </c>
      <c r="W187" s="56">
        <v>11.6</v>
      </c>
      <c r="X187" s="57">
        <v>13.9</v>
      </c>
      <c r="Y187" s="58">
        <f>V187*0.071</f>
        <v>8.52</v>
      </c>
      <c r="Z187" s="91" t="s">
        <v>43</v>
      </c>
      <c r="AA187" s="91" t="s">
        <v>43</v>
      </c>
      <c r="AB187" s="91" t="s">
        <v>44</v>
      </c>
      <c r="AC187" s="91" t="s">
        <v>45</v>
      </c>
      <c r="AD187" s="97"/>
      <c r="AE187" s="32" t="s">
        <v>88</v>
      </c>
      <c r="AF187" s="122" t="s">
        <v>120</v>
      </c>
    </row>
    <row r="188" ht="31" customHeight="1" spans="1:32">
      <c r="A188" s="31"/>
      <c r="B188" s="25">
        <v>183</v>
      </c>
      <c r="C188" s="98">
        <v>98</v>
      </c>
      <c r="D188" s="98" t="s">
        <v>398</v>
      </c>
      <c r="E188" s="98" t="s">
        <v>399</v>
      </c>
      <c r="F188" s="28">
        <v>2025</v>
      </c>
      <c r="G188" s="34">
        <v>406</v>
      </c>
      <c r="H188" s="117">
        <v>16</v>
      </c>
      <c r="I188" s="52" t="s">
        <v>163</v>
      </c>
      <c r="J188" s="26" t="s">
        <v>171</v>
      </c>
      <c r="K188" s="54">
        <v>0.8</v>
      </c>
      <c r="L188" s="55">
        <v>188</v>
      </c>
      <c r="M188" s="56">
        <v>11.2</v>
      </c>
      <c r="N188" s="57">
        <v>12.5</v>
      </c>
      <c r="O188" s="58">
        <f>L188*0.056</f>
        <v>10.528</v>
      </c>
      <c r="P188" s="59" t="s">
        <v>165</v>
      </c>
      <c r="Q188" s="91" t="s">
        <v>166</v>
      </c>
      <c r="R188" s="91" t="s">
        <v>167</v>
      </c>
      <c r="S188" s="59"/>
      <c r="T188" s="26" t="s">
        <v>171</v>
      </c>
      <c r="U188" s="92">
        <v>0.6</v>
      </c>
      <c r="V188" s="26">
        <v>120</v>
      </c>
      <c r="W188" s="56">
        <v>11.6</v>
      </c>
      <c r="X188" s="57">
        <v>12.7</v>
      </c>
      <c r="Y188" s="58">
        <f>V188*0.056</f>
        <v>6.72</v>
      </c>
      <c r="Z188" s="91" t="s">
        <v>43</v>
      </c>
      <c r="AA188" s="91" t="s">
        <v>43</v>
      </c>
      <c r="AB188" s="91" t="s">
        <v>44</v>
      </c>
      <c r="AC188" s="91" t="s">
        <v>45</v>
      </c>
      <c r="AD188" s="97"/>
      <c r="AE188" s="32" t="s">
        <v>88</v>
      </c>
      <c r="AF188" s="122" t="s">
        <v>120</v>
      </c>
    </row>
    <row r="189" ht="31" customHeight="1" spans="1:32">
      <c r="A189" s="31"/>
      <c r="B189" s="25">
        <v>184</v>
      </c>
      <c r="C189" s="98">
        <v>98</v>
      </c>
      <c r="D189" s="98" t="s">
        <v>400</v>
      </c>
      <c r="E189" s="118" t="s">
        <v>401</v>
      </c>
      <c r="F189" s="28">
        <v>2025</v>
      </c>
      <c r="G189" s="34">
        <v>385</v>
      </c>
      <c r="H189" s="117">
        <v>25</v>
      </c>
      <c r="I189" s="52" t="s">
        <v>163</v>
      </c>
      <c r="J189" s="26" t="s">
        <v>231</v>
      </c>
      <c r="K189" s="54">
        <v>0.8</v>
      </c>
      <c r="L189" s="55">
        <v>165</v>
      </c>
      <c r="M189" s="58">
        <v>13</v>
      </c>
      <c r="N189" s="57">
        <v>14.3</v>
      </c>
      <c r="O189" s="58">
        <f t="shared" ref="O189:O208" si="2">L189*0.077</f>
        <v>12.705</v>
      </c>
      <c r="P189" s="59" t="s">
        <v>165</v>
      </c>
      <c r="Q189" s="91" t="s">
        <v>166</v>
      </c>
      <c r="R189" s="91" t="s">
        <v>167</v>
      </c>
      <c r="S189" s="59"/>
      <c r="T189" s="26" t="s">
        <v>402</v>
      </c>
      <c r="U189" s="92">
        <v>0.6</v>
      </c>
      <c r="V189" s="26">
        <v>100</v>
      </c>
      <c r="W189" s="58">
        <v>13.4</v>
      </c>
      <c r="X189" s="57">
        <v>14.6</v>
      </c>
      <c r="Y189" s="58">
        <f t="shared" ref="Y189:Y207" si="3">V189*0.077</f>
        <v>7.7</v>
      </c>
      <c r="Z189" s="91" t="s">
        <v>43</v>
      </c>
      <c r="AA189" s="91" t="s">
        <v>43</v>
      </c>
      <c r="AB189" s="91" t="s">
        <v>44</v>
      </c>
      <c r="AC189" s="91" t="s">
        <v>45</v>
      </c>
      <c r="AD189" s="97"/>
      <c r="AE189" s="32" t="s">
        <v>88</v>
      </c>
      <c r="AF189" s="122" t="s">
        <v>120</v>
      </c>
    </row>
    <row r="190" ht="31" customHeight="1" spans="1:32">
      <c r="A190" s="31"/>
      <c r="B190" s="25">
        <v>185</v>
      </c>
      <c r="C190" s="43" t="s">
        <v>130</v>
      </c>
      <c r="D190" s="43" t="s">
        <v>403</v>
      </c>
      <c r="E190" s="43" t="s">
        <v>404</v>
      </c>
      <c r="F190" s="28">
        <v>2025</v>
      </c>
      <c r="G190" s="34">
        <v>493</v>
      </c>
      <c r="H190" s="100">
        <v>20</v>
      </c>
      <c r="I190" s="52" t="s">
        <v>163</v>
      </c>
      <c r="J190" s="26" t="s">
        <v>379</v>
      </c>
      <c r="K190" s="54">
        <v>0.6</v>
      </c>
      <c r="L190" s="55">
        <v>174</v>
      </c>
      <c r="M190" s="56">
        <v>12.5</v>
      </c>
      <c r="N190" s="57">
        <v>11.6</v>
      </c>
      <c r="O190" s="58">
        <f t="shared" si="2"/>
        <v>13.398</v>
      </c>
      <c r="P190" s="59" t="s">
        <v>165</v>
      </c>
      <c r="Q190" s="91" t="s">
        <v>166</v>
      </c>
      <c r="R190" s="91" t="s">
        <v>167</v>
      </c>
      <c r="S190" s="59"/>
      <c r="T190" s="26" t="s">
        <v>405</v>
      </c>
      <c r="U190" s="92">
        <v>0.6</v>
      </c>
      <c r="V190" s="26">
        <v>120</v>
      </c>
      <c r="W190" s="56">
        <v>12.7</v>
      </c>
      <c r="X190" s="57">
        <v>11.7</v>
      </c>
      <c r="Y190" s="58">
        <f t="shared" si="3"/>
        <v>9.24</v>
      </c>
      <c r="Z190" s="91" t="s">
        <v>43</v>
      </c>
      <c r="AA190" s="91" t="s">
        <v>43</v>
      </c>
      <c r="AB190" s="91" t="s">
        <v>44</v>
      </c>
      <c r="AC190" s="91" t="s">
        <v>45</v>
      </c>
      <c r="AD190" s="97"/>
      <c r="AE190" s="32" t="s">
        <v>88</v>
      </c>
      <c r="AF190" s="43" t="s">
        <v>99</v>
      </c>
    </row>
    <row r="191" ht="31" customHeight="1" spans="1:32">
      <c r="A191" s="31"/>
      <c r="B191" s="25">
        <v>186</v>
      </c>
      <c r="C191" s="43" t="s">
        <v>256</v>
      </c>
      <c r="D191" s="43" t="s">
        <v>240</v>
      </c>
      <c r="E191" s="43" t="s">
        <v>225</v>
      </c>
      <c r="F191" s="28">
        <v>2025</v>
      </c>
      <c r="G191" s="34">
        <v>191</v>
      </c>
      <c r="H191" s="100">
        <v>12</v>
      </c>
      <c r="I191" s="52" t="s">
        <v>163</v>
      </c>
      <c r="J191" s="26" t="s">
        <v>171</v>
      </c>
      <c r="K191" s="54">
        <v>0.8</v>
      </c>
      <c r="L191" s="55">
        <v>188</v>
      </c>
      <c r="M191" s="56">
        <v>12.9</v>
      </c>
      <c r="N191" s="57">
        <v>11.7</v>
      </c>
      <c r="O191" s="58">
        <f t="shared" si="2"/>
        <v>14.476</v>
      </c>
      <c r="P191" s="59" t="s">
        <v>165</v>
      </c>
      <c r="Q191" s="91" t="s">
        <v>166</v>
      </c>
      <c r="R191" s="91" t="s">
        <v>167</v>
      </c>
      <c r="S191" s="59"/>
      <c r="T191" s="26" t="s">
        <v>171</v>
      </c>
      <c r="U191" s="92">
        <v>0.6</v>
      </c>
      <c r="V191" s="26">
        <v>120</v>
      </c>
      <c r="W191" s="58">
        <v>13</v>
      </c>
      <c r="X191" s="57">
        <v>11.9</v>
      </c>
      <c r="Y191" s="58">
        <f t="shared" si="3"/>
        <v>9.24</v>
      </c>
      <c r="Z191" s="91" t="s">
        <v>43</v>
      </c>
      <c r="AA191" s="91" t="s">
        <v>43</v>
      </c>
      <c r="AB191" s="91" t="s">
        <v>44</v>
      </c>
      <c r="AC191" s="91" t="s">
        <v>45</v>
      </c>
      <c r="AD191" s="97"/>
      <c r="AE191" s="32" t="s">
        <v>88</v>
      </c>
      <c r="AF191" s="43" t="s">
        <v>406</v>
      </c>
    </row>
    <row r="192" ht="31" customHeight="1" spans="1:32">
      <c r="A192" s="31"/>
      <c r="B192" s="25">
        <v>187</v>
      </c>
      <c r="C192" s="187" t="s">
        <v>407</v>
      </c>
      <c r="D192" s="43" t="s">
        <v>408</v>
      </c>
      <c r="E192" s="187" t="s">
        <v>409</v>
      </c>
      <c r="F192" s="28">
        <v>2025</v>
      </c>
      <c r="G192" s="34">
        <v>80</v>
      </c>
      <c r="H192" s="33">
        <v>16</v>
      </c>
      <c r="I192" s="52" t="s">
        <v>163</v>
      </c>
      <c r="J192" s="26" t="s">
        <v>171</v>
      </c>
      <c r="K192" s="54">
        <v>0.8</v>
      </c>
      <c r="L192" s="55">
        <v>180</v>
      </c>
      <c r="M192" s="56">
        <v>10.6</v>
      </c>
      <c r="N192" s="57">
        <v>10.3</v>
      </c>
      <c r="O192" s="58">
        <f t="shared" si="2"/>
        <v>13.86</v>
      </c>
      <c r="P192" s="59" t="s">
        <v>165</v>
      </c>
      <c r="Q192" s="91" t="s">
        <v>166</v>
      </c>
      <c r="R192" s="91" t="s">
        <v>167</v>
      </c>
      <c r="S192" s="59"/>
      <c r="T192" s="26" t="s">
        <v>171</v>
      </c>
      <c r="U192" s="92">
        <v>0.6</v>
      </c>
      <c r="V192" s="26">
        <v>120</v>
      </c>
      <c r="W192" s="56">
        <v>10.8</v>
      </c>
      <c r="X192" s="57">
        <v>10.9</v>
      </c>
      <c r="Y192" s="58">
        <f t="shared" si="3"/>
        <v>9.24</v>
      </c>
      <c r="Z192" s="91" t="s">
        <v>43</v>
      </c>
      <c r="AA192" s="91" t="s">
        <v>43</v>
      </c>
      <c r="AB192" s="91" t="s">
        <v>44</v>
      </c>
      <c r="AC192" s="91" t="s">
        <v>45</v>
      </c>
      <c r="AD192" s="97"/>
      <c r="AE192" s="125" t="s">
        <v>50</v>
      </c>
      <c r="AF192" s="125" t="s">
        <v>60</v>
      </c>
    </row>
    <row r="193" ht="31" customHeight="1" spans="1:32">
      <c r="A193" s="31"/>
      <c r="B193" s="25">
        <v>188</v>
      </c>
      <c r="C193" s="32" t="s">
        <v>170</v>
      </c>
      <c r="D193" s="32" t="s">
        <v>381</v>
      </c>
      <c r="E193" s="32" t="s">
        <v>410</v>
      </c>
      <c r="F193" s="28">
        <v>2025</v>
      </c>
      <c r="G193" s="34">
        <v>142</v>
      </c>
      <c r="H193" s="33">
        <v>14</v>
      </c>
      <c r="I193" s="52" t="s">
        <v>163</v>
      </c>
      <c r="J193" s="26" t="s">
        <v>171</v>
      </c>
      <c r="K193" s="54">
        <v>0.8</v>
      </c>
      <c r="L193" s="55">
        <v>165</v>
      </c>
      <c r="M193" s="56">
        <v>10.6</v>
      </c>
      <c r="N193" s="57">
        <v>10.3</v>
      </c>
      <c r="O193" s="58">
        <f t="shared" si="2"/>
        <v>12.705</v>
      </c>
      <c r="P193" s="59" t="s">
        <v>165</v>
      </c>
      <c r="Q193" s="91" t="s">
        <v>166</v>
      </c>
      <c r="R193" s="91" t="s">
        <v>167</v>
      </c>
      <c r="S193" s="59"/>
      <c r="T193" s="26" t="s">
        <v>171</v>
      </c>
      <c r="U193" s="92">
        <v>0.6</v>
      </c>
      <c r="V193" s="26">
        <v>120</v>
      </c>
      <c r="W193" s="56">
        <v>10.9</v>
      </c>
      <c r="X193" s="57">
        <v>10.5</v>
      </c>
      <c r="Y193" s="58">
        <f t="shared" si="3"/>
        <v>9.24</v>
      </c>
      <c r="Z193" s="91" t="s">
        <v>43</v>
      </c>
      <c r="AA193" s="91" t="s">
        <v>43</v>
      </c>
      <c r="AB193" s="91" t="s">
        <v>44</v>
      </c>
      <c r="AC193" s="91" t="s">
        <v>45</v>
      </c>
      <c r="AD193" s="97"/>
      <c r="AE193" s="125" t="s">
        <v>50</v>
      </c>
      <c r="AF193" s="125" t="s">
        <v>60</v>
      </c>
    </row>
    <row r="194" ht="31" customHeight="1" spans="1:32">
      <c r="A194" s="31"/>
      <c r="B194" s="25">
        <v>189</v>
      </c>
      <c r="C194" s="43" t="s">
        <v>92</v>
      </c>
      <c r="D194" s="43">
        <v>17</v>
      </c>
      <c r="E194" s="43" t="s">
        <v>225</v>
      </c>
      <c r="F194" s="28">
        <v>2025</v>
      </c>
      <c r="G194" s="34">
        <v>42</v>
      </c>
      <c r="H194" s="33">
        <v>11</v>
      </c>
      <c r="I194" s="52" t="s">
        <v>163</v>
      </c>
      <c r="J194" s="26" t="s">
        <v>171</v>
      </c>
      <c r="K194" s="54">
        <v>0.8</v>
      </c>
      <c r="L194" s="55">
        <v>206</v>
      </c>
      <c r="M194" s="56">
        <v>8.6</v>
      </c>
      <c r="N194" s="57">
        <v>7.5</v>
      </c>
      <c r="O194" s="58">
        <f t="shared" si="2"/>
        <v>15.862</v>
      </c>
      <c r="P194" s="59" t="s">
        <v>165</v>
      </c>
      <c r="Q194" s="91" t="s">
        <v>166</v>
      </c>
      <c r="R194" s="91" t="s">
        <v>167</v>
      </c>
      <c r="S194" s="59"/>
      <c r="T194" s="26" t="s">
        <v>171</v>
      </c>
      <c r="U194" s="92">
        <v>0.6</v>
      </c>
      <c r="V194" s="26">
        <v>120</v>
      </c>
      <c r="W194" s="56">
        <v>8.8</v>
      </c>
      <c r="X194" s="57">
        <v>7.9</v>
      </c>
      <c r="Y194" s="58">
        <f t="shared" si="3"/>
        <v>9.24</v>
      </c>
      <c r="Z194" s="91" t="s">
        <v>43</v>
      </c>
      <c r="AA194" s="91" t="s">
        <v>43</v>
      </c>
      <c r="AB194" s="91" t="s">
        <v>44</v>
      </c>
      <c r="AC194" s="91" t="s">
        <v>45</v>
      </c>
      <c r="AD194" s="97"/>
      <c r="AE194" s="141" t="s">
        <v>88</v>
      </c>
      <c r="AF194" s="141" t="s">
        <v>89</v>
      </c>
    </row>
    <row r="195" ht="31" customHeight="1" spans="1:32">
      <c r="A195" s="31"/>
      <c r="B195" s="25">
        <v>190</v>
      </c>
      <c r="C195" s="43" t="s">
        <v>292</v>
      </c>
      <c r="D195" s="43" t="s">
        <v>330</v>
      </c>
      <c r="E195" s="132" t="s">
        <v>411</v>
      </c>
      <c r="F195" s="28">
        <v>2025</v>
      </c>
      <c r="G195" s="34">
        <v>371</v>
      </c>
      <c r="H195" s="33">
        <v>17</v>
      </c>
      <c r="I195" s="52" t="s">
        <v>163</v>
      </c>
      <c r="J195" s="26" t="s">
        <v>171</v>
      </c>
      <c r="K195" s="54">
        <v>0.6</v>
      </c>
      <c r="L195" s="55">
        <v>124</v>
      </c>
      <c r="M195" s="56">
        <v>9.8</v>
      </c>
      <c r="N195" s="57">
        <v>8.7</v>
      </c>
      <c r="O195" s="58">
        <f t="shared" si="2"/>
        <v>9.548</v>
      </c>
      <c r="P195" s="59" t="s">
        <v>165</v>
      </c>
      <c r="Q195" s="91" t="s">
        <v>166</v>
      </c>
      <c r="R195" s="91" t="s">
        <v>167</v>
      </c>
      <c r="S195" s="59"/>
      <c r="T195" s="26" t="s">
        <v>171</v>
      </c>
      <c r="U195" s="92">
        <v>0.6</v>
      </c>
      <c r="V195" s="26">
        <v>120</v>
      </c>
      <c r="W195" s="58">
        <v>10</v>
      </c>
      <c r="X195" s="57">
        <v>8.8</v>
      </c>
      <c r="Y195" s="58">
        <f t="shared" si="3"/>
        <v>9.24</v>
      </c>
      <c r="Z195" s="91" t="s">
        <v>43</v>
      </c>
      <c r="AA195" s="91" t="s">
        <v>43</v>
      </c>
      <c r="AB195" s="91" t="s">
        <v>44</v>
      </c>
      <c r="AC195" s="91" t="s">
        <v>45</v>
      </c>
      <c r="AD195" s="97"/>
      <c r="AE195" s="141" t="s">
        <v>88</v>
      </c>
      <c r="AF195" s="142" t="s">
        <v>393</v>
      </c>
    </row>
    <row r="196" ht="31" customHeight="1" spans="1:32">
      <c r="A196" s="31"/>
      <c r="B196" s="25">
        <v>191</v>
      </c>
      <c r="C196" s="43" t="s">
        <v>412</v>
      </c>
      <c r="D196" s="43" t="s">
        <v>116</v>
      </c>
      <c r="E196" s="43" t="s">
        <v>413</v>
      </c>
      <c r="F196" s="28">
        <v>2025</v>
      </c>
      <c r="G196" s="34">
        <v>89</v>
      </c>
      <c r="H196" s="33">
        <v>18</v>
      </c>
      <c r="I196" s="52" t="s">
        <v>163</v>
      </c>
      <c r="J196" s="53" t="s">
        <v>188</v>
      </c>
      <c r="K196" s="54">
        <v>0.8</v>
      </c>
      <c r="L196" s="55">
        <v>190</v>
      </c>
      <c r="M196" s="56">
        <v>10.2</v>
      </c>
      <c r="N196" s="57">
        <v>9.5</v>
      </c>
      <c r="O196" s="58">
        <f t="shared" si="2"/>
        <v>14.63</v>
      </c>
      <c r="P196" s="59" t="s">
        <v>165</v>
      </c>
      <c r="Q196" s="91" t="s">
        <v>166</v>
      </c>
      <c r="R196" s="91" t="s">
        <v>167</v>
      </c>
      <c r="S196" s="59"/>
      <c r="T196" s="53" t="s">
        <v>189</v>
      </c>
      <c r="U196" s="92">
        <v>0.6</v>
      </c>
      <c r="V196" s="26">
        <v>120</v>
      </c>
      <c r="W196" s="56">
        <v>10.5</v>
      </c>
      <c r="X196" s="57">
        <v>9.9</v>
      </c>
      <c r="Y196" s="58">
        <f t="shared" si="3"/>
        <v>9.24</v>
      </c>
      <c r="Z196" s="91" t="s">
        <v>43</v>
      </c>
      <c r="AA196" s="91" t="s">
        <v>43</v>
      </c>
      <c r="AB196" s="91" t="s">
        <v>44</v>
      </c>
      <c r="AC196" s="91" t="s">
        <v>45</v>
      </c>
      <c r="AD196" s="97"/>
      <c r="AE196" s="141" t="s">
        <v>88</v>
      </c>
      <c r="AF196" s="142" t="s">
        <v>393</v>
      </c>
    </row>
    <row r="197" ht="31" customHeight="1" spans="1:32">
      <c r="A197" s="31"/>
      <c r="B197" s="25">
        <v>192</v>
      </c>
      <c r="C197" s="43" t="s">
        <v>61</v>
      </c>
      <c r="D197" s="43" t="s">
        <v>130</v>
      </c>
      <c r="E197" s="43" t="s">
        <v>414</v>
      </c>
      <c r="F197" s="28">
        <v>2025</v>
      </c>
      <c r="G197" s="34">
        <v>281</v>
      </c>
      <c r="H197" s="33">
        <v>17</v>
      </c>
      <c r="I197" s="52" t="s">
        <v>163</v>
      </c>
      <c r="J197" s="53" t="s">
        <v>171</v>
      </c>
      <c r="K197" s="54">
        <v>0.6</v>
      </c>
      <c r="L197" s="67">
        <v>210</v>
      </c>
      <c r="M197" s="56">
        <v>11.6</v>
      </c>
      <c r="N197" s="57">
        <v>10.5</v>
      </c>
      <c r="O197" s="58">
        <f t="shared" si="2"/>
        <v>16.17</v>
      </c>
      <c r="P197" s="59" t="s">
        <v>165</v>
      </c>
      <c r="Q197" s="91" t="s">
        <v>166</v>
      </c>
      <c r="R197" s="91" t="s">
        <v>167</v>
      </c>
      <c r="S197" s="59"/>
      <c r="T197" s="53" t="s">
        <v>171</v>
      </c>
      <c r="U197" s="92">
        <v>0.6</v>
      </c>
      <c r="V197" s="26">
        <v>120</v>
      </c>
      <c r="W197" s="56">
        <v>11.8</v>
      </c>
      <c r="X197" s="57">
        <v>10.9</v>
      </c>
      <c r="Y197" s="58">
        <f t="shared" si="3"/>
        <v>9.24</v>
      </c>
      <c r="Z197" s="91" t="s">
        <v>43</v>
      </c>
      <c r="AA197" s="91" t="s">
        <v>43</v>
      </c>
      <c r="AB197" s="91" t="s">
        <v>44</v>
      </c>
      <c r="AC197" s="91" t="s">
        <v>45</v>
      </c>
      <c r="AD197" s="97"/>
      <c r="AE197" s="141" t="s">
        <v>50</v>
      </c>
      <c r="AF197" s="125" t="s">
        <v>60</v>
      </c>
    </row>
    <row r="198" ht="31" customHeight="1" spans="1:32">
      <c r="A198" s="31"/>
      <c r="B198" s="25">
        <v>193</v>
      </c>
      <c r="C198" s="133">
        <v>53</v>
      </c>
      <c r="D198" s="134" t="s">
        <v>169</v>
      </c>
      <c r="E198" s="133">
        <v>7</v>
      </c>
      <c r="F198" s="28">
        <v>2025</v>
      </c>
      <c r="G198" s="34">
        <v>12</v>
      </c>
      <c r="H198" s="33">
        <v>14</v>
      </c>
      <c r="I198" s="52" t="s">
        <v>163</v>
      </c>
      <c r="J198" s="53" t="s">
        <v>171</v>
      </c>
      <c r="K198" s="54">
        <v>0.8</v>
      </c>
      <c r="L198" s="128">
        <v>186</v>
      </c>
      <c r="M198" s="56">
        <v>8.4</v>
      </c>
      <c r="N198" s="57">
        <v>6.7</v>
      </c>
      <c r="O198" s="58">
        <f t="shared" si="2"/>
        <v>14.322</v>
      </c>
      <c r="P198" s="59" t="s">
        <v>165</v>
      </c>
      <c r="Q198" s="91" t="s">
        <v>166</v>
      </c>
      <c r="R198" s="91" t="s">
        <v>167</v>
      </c>
      <c r="S198" s="59"/>
      <c r="T198" s="53" t="s">
        <v>171</v>
      </c>
      <c r="U198" s="92">
        <v>0.6</v>
      </c>
      <c r="V198" s="26">
        <v>120</v>
      </c>
      <c r="W198" s="56">
        <v>8.7</v>
      </c>
      <c r="X198" s="57">
        <v>6.8</v>
      </c>
      <c r="Y198" s="58">
        <f t="shared" si="3"/>
        <v>9.24</v>
      </c>
      <c r="Z198" s="91" t="s">
        <v>43</v>
      </c>
      <c r="AA198" s="91" t="s">
        <v>43</v>
      </c>
      <c r="AB198" s="91" t="s">
        <v>44</v>
      </c>
      <c r="AC198" s="91" t="s">
        <v>45</v>
      </c>
      <c r="AD198" s="97"/>
      <c r="AE198" s="133" t="s">
        <v>138</v>
      </c>
      <c r="AF198" s="133" t="s">
        <v>415</v>
      </c>
    </row>
    <row r="199" ht="31" customHeight="1" spans="1:32">
      <c r="A199" s="31"/>
      <c r="B199" s="25">
        <v>194</v>
      </c>
      <c r="C199" s="133">
        <v>53</v>
      </c>
      <c r="D199" s="134" t="s">
        <v>169</v>
      </c>
      <c r="E199" s="133">
        <v>6</v>
      </c>
      <c r="F199" s="28">
        <v>2025</v>
      </c>
      <c r="G199" s="34">
        <v>18</v>
      </c>
      <c r="H199" s="33">
        <v>14</v>
      </c>
      <c r="I199" s="52" t="s">
        <v>163</v>
      </c>
      <c r="J199" s="53" t="s">
        <v>171</v>
      </c>
      <c r="K199" s="54">
        <v>0.6</v>
      </c>
      <c r="L199" s="128">
        <v>194</v>
      </c>
      <c r="M199" s="56">
        <v>8.4</v>
      </c>
      <c r="N199" s="57">
        <v>6.7</v>
      </c>
      <c r="O199" s="58">
        <f t="shared" si="2"/>
        <v>14.938</v>
      </c>
      <c r="P199" s="59" t="s">
        <v>165</v>
      </c>
      <c r="Q199" s="91" t="s">
        <v>166</v>
      </c>
      <c r="R199" s="91" t="s">
        <v>167</v>
      </c>
      <c r="S199" s="59"/>
      <c r="T199" s="53" t="s">
        <v>171</v>
      </c>
      <c r="U199" s="92">
        <v>0.6</v>
      </c>
      <c r="V199" s="26">
        <v>120</v>
      </c>
      <c r="W199" s="56">
        <v>8.7</v>
      </c>
      <c r="X199" s="57">
        <v>6.8</v>
      </c>
      <c r="Y199" s="58">
        <f t="shared" si="3"/>
        <v>9.24</v>
      </c>
      <c r="Z199" s="91" t="s">
        <v>43</v>
      </c>
      <c r="AA199" s="91" t="s">
        <v>43</v>
      </c>
      <c r="AB199" s="91" t="s">
        <v>44</v>
      </c>
      <c r="AC199" s="91" t="s">
        <v>45</v>
      </c>
      <c r="AD199" s="97"/>
      <c r="AE199" s="133" t="s">
        <v>138</v>
      </c>
      <c r="AF199" s="133" t="s">
        <v>415</v>
      </c>
    </row>
    <row r="200" ht="31" customHeight="1" spans="1:32">
      <c r="A200" s="31"/>
      <c r="B200" s="25">
        <v>195</v>
      </c>
      <c r="C200" s="133">
        <v>53</v>
      </c>
      <c r="D200" s="134" t="s">
        <v>169</v>
      </c>
      <c r="E200" s="133">
        <v>10</v>
      </c>
      <c r="F200" s="28">
        <v>2025</v>
      </c>
      <c r="G200" s="34">
        <v>9</v>
      </c>
      <c r="H200" s="33">
        <v>12</v>
      </c>
      <c r="I200" s="52" t="s">
        <v>163</v>
      </c>
      <c r="J200" s="53" t="s">
        <v>171</v>
      </c>
      <c r="K200" s="54">
        <v>0.8</v>
      </c>
      <c r="L200" s="113">
        <v>166.933333333333</v>
      </c>
      <c r="M200" s="56">
        <v>8.4</v>
      </c>
      <c r="N200" s="57">
        <v>6.7</v>
      </c>
      <c r="O200" s="58">
        <f t="shared" si="2"/>
        <v>12.8538666666666</v>
      </c>
      <c r="P200" s="59" t="s">
        <v>165</v>
      </c>
      <c r="Q200" s="91" t="s">
        <v>166</v>
      </c>
      <c r="R200" s="91" t="s">
        <v>167</v>
      </c>
      <c r="S200" s="59"/>
      <c r="T200" s="53" t="s">
        <v>171</v>
      </c>
      <c r="U200" s="92">
        <v>0.6</v>
      </c>
      <c r="V200" s="26">
        <v>120</v>
      </c>
      <c r="W200" s="56">
        <v>8.7</v>
      </c>
      <c r="X200" s="57">
        <v>6.8</v>
      </c>
      <c r="Y200" s="58">
        <f t="shared" si="3"/>
        <v>9.24</v>
      </c>
      <c r="Z200" s="91" t="s">
        <v>43</v>
      </c>
      <c r="AA200" s="91" t="s">
        <v>43</v>
      </c>
      <c r="AB200" s="91" t="s">
        <v>44</v>
      </c>
      <c r="AC200" s="91" t="s">
        <v>45</v>
      </c>
      <c r="AD200" s="97"/>
      <c r="AE200" s="133" t="s">
        <v>138</v>
      </c>
      <c r="AF200" s="133" t="s">
        <v>415</v>
      </c>
    </row>
    <row r="201" ht="31" customHeight="1" spans="1:32">
      <c r="A201" s="31"/>
      <c r="B201" s="25">
        <v>196</v>
      </c>
      <c r="C201" s="133">
        <v>4</v>
      </c>
      <c r="D201" s="134">
        <v>12</v>
      </c>
      <c r="E201" s="133">
        <v>4</v>
      </c>
      <c r="F201" s="28">
        <v>2025</v>
      </c>
      <c r="G201" s="34">
        <v>16</v>
      </c>
      <c r="H201" s="33">
        <v>13</v>
      </c>
      <c r="I201" s="52" t="s">
        <v>163</v>
      </c>
      <c r="J201" s="53" t="s">
        <v>171</v>
      </c>
      <c r="K201" s="54">
        <v>0.8</v>
      </c>
      <c r="L201" s="55">
        <v>122.4</v>
      </c>
      <c r="M201" s="95">
        <v>8.5</v>
      </c>
      <c r="N201" s="77">
        <v>9.4</v>
      </c>
      <c r="O201" s="58">
        <f t="shared" si="2"/>
        <v>9.4248</v>
      </c>
      <c r="P201" s="59" t="s">
        <v>165</v>
      </c>
      <c r="Q201" s="91" t="s">
        <v>166</v>
      </c>
      <c r="R201" s="91" t="s">
        <v>167</v>
      </c>
      <c r="S201" s="59"/>
      <c r="T201" s="53" t="s">
        <v>171</v>
      </c>
      <c r="U201" s="92">
        <v>0.6</v>
      </c>
      <c r="V201" s="26">
        <v>120</v>
      </c>
      <c r="W201" s="95">
        <v>8.8</v>
      </c>
      <c r="X201" s="77">
        <v>9.8</v>
      </c>
      <c r="Y201" s="58">
        <f t="shared" si="3"/>
        <v>9.24</v>
      </c>
      <c r="Z201" s="91" t="s">
        <v>43</v>
      </c>
      <c r="AA201" s="91" t="s">
        <v>43</v>
      </c>
      <c r="AB201" s="91" t="s">
        <v>44</v>
      </c>
      <c r="AC201" s="91" t="s">
        <v>45</v>
      </c>
      <c r="AD201" s="97"/>
      <c r="AE201" s="133" t="s">
        <v>79</v>
      </c>
      <c r="AF201" s="133" t="s">
        <v>172</v>
      </c>
    </row>
    <row r="202" ht="31" customHeight="1" spans="1:32">
      <c r="A202" s="31"/>
      <c r="B202" s="25">
        <v>197</v>
      </c>
      <c r="C202" s="133">
        <v>7</v>
      </c>
      <c r="D202" s="134" t="s">
        <v>416</v>
      </c>
      <c r="E202" s="135" t="s">
        <v>417</v>
      </c>
      <c r="F202" s="28">
        <v>2025</v>
      </c>
      <c r="G202" s="34">
        <v>66</v>
      </c>
      <c r="H202" s="33">
        <v>16</v>
      </c>
      <c r="I202" s="52" t="s">
        <v>163</v>
      </c>
      <c r="J202" s="53" t="s">
        <v>171</v>
      </c>
      <c r="K202" s="54">
        <v>0.8</v>
      </c>
      <c r="L202" s="55">
        <v>182</v>
      </c>
      <c r="M202" s="70">
        <v>8</v>
      </c>
      <c r="N202" s="69">
        <v>9.7</v>
      </c>
      <c r="O202" s="58">
        <f t="shared" si="2"/>
        <v>14.014</v>
      </c>
      <c r="P202" s="59" t="s">
        <v>165</v>
      </c>
      <c r="Q202" s="91" t="s">
        <v>166</v>
      </c>
      <c r="R202" s="91" t="s">
        <v>167</v>
      </c>
      <c r="S202" s="59"/>
      <c r="T202" s="53" t="s">
        <v>171</v>
      </c>
      <c r="U202" s="92">
        <v>0.6</v>
      </c>
      <c r="V202" s="26">
        <v>120</v>
      </c>
      <c r="W202" s="70">
        <v>8.4</v>
      </c>
      <c r="X202" s="84">
        <v>10</v>
      </c>
      <c r="Y202" s="58">
        <f t="shared" si="3"/>
        <v>9.24</v>
      </c>
      <c r="Z202" s="91" t="s">
        <v>43</v>
      </c>
      <c r="AA202" s="91" t="s">
        <v>43</v>
      </c>
      <c r="AB202" s="91" t="s">
        <v>44</v>
      </c>
      <c r="AC202" s="91" t="s">
        <v>45</v>
      </c>
      <c r="AD202" s="97"/>
      <c r="AE202" s="133" t="s">
        <v>79</v>
      </c>
      <c r="AF202" s="133" t="s">
        <v>172</v>
      </c>
    </row>
    <row r="203" ht="40" customHeight="1" spans="1:32">
      <c r="A203" s="31"/>
      <c r="B203" s="25">
        <v>198</v>
      </c>
      <c r="C203" s="134" t="s">
        <v>418</v>
      </c>
      <c r="D203" s="134" t="s">
        <v>419</v>
      </c>
      <c r="E203" s="134" t="s">
        <v>420</v>
      </c>
      <c r="F203" s="28">
        <v>2025</v>
      </c>
      <c r="G203" s="34">
        <v>152</v>
      </c>
      <c r="H203" s="33">
        <v>17</v>
      </c>
      <c r="I203" s="52" t="s">
        <v>163</v>
      </c>
      <c r="J203" s="53" t="s">
        <v>171</v>
      </c>
      <c r="K203" s="54">
        <v>0.8</v>
      </c>
      <c r="L203" s="75">
        <v>186</v>
      </c>
      <c r="M203" s="58">
        <v>11</v>
      </c>
      <c r="N203" s="57">
        <v>12.3</v>
      </c>
      <c r="O203" s="58">
        <f t="shared" si="2"/>
        <v>14.322</v>
      </c>
      <c r="P203" s="59" t="s">
        <v>165</v>
      </c>
      <c r="Q203" s="91" t="s">
        <v>166</v>
      </c>
      <c r="R203" s="91" t="s">
        <v>167</v>
      </c>
      <c r="S203" s="59"/>
      <c r="T203" s="53" t="s">
        <v>171</v>
      </c>
      <c r="U203" s="92">
        <v>0.6</v>
      </c>
      <c r="V203" s="26">
        <v>120</v>
      </c>
      <c r="W203" s="58">
        <v>11.4</v>
      </c>
      <c r="X203" s="57">
        <v>12.5</v>
      </c>
      <c r="Y203" s="58">
        <f t="shared" si="3"/>
        <v>9.24</v>
      </c>
      <c r="Z203" s="91" t="s">
        <v>43</v>
      </c>
      <c r="AA203" s="91" t="s">
        <v>43</v>
      </c>
      <c r="AB203" s="91" t="s">
        <v>44</v>
      </c>
      <c r="AC203" s="91" t="s">
        <v>45</v>
      </c>
      <c r="AD203" s="97"/>
      <c r="AE203" s="133" t="s">
        <v>88</v>
      </c>
      <c r="AF203" s="135" t="s">
        <v>421</v>
      </c>
    </row>
    <row r="204" ht="31" customHeight="1" spans="1:32">
      <c r="A204" s="31"/>
      <c r="B204" s="25">
        <v>199</v>
      </c>
      <c r="C204" s="133">
        <v>61</v>
      </c>
      <c r="D204" s="134" t="s">
        <v>62</v>
      </c>
      <c r="E204" s="133" t="s">
        <v>52</v>
      </c>
      <c r="F204" s="28">
        <v>2025</v>
      </c>
      <c r="G204" s="34">
        <v>89</v>
      </c>
      <c r="H204" s="33">
        <v>11</v>
      </c>
      <c r="I204" s="52" t="s">
        <v>163</v>
      </c>
      <c r="J204" s="53" t="s">
        <v>171</v>
      </c>
      <c r="K204" s="54">
        <v>0.8</v>
      </c>
      <c r="L204" s="55">
        <v>160</v>
      </c>
      <c r="M204" s="56">
        <v>12.5</v>
      </c>
      <c r="N204" s="57">
        <v>11.8</v>
      </c>
      <c r="O204" s="58">
        <f t="shared" si="2"/>
        <v>12.32</v>
      </c>
      <c r="P204" s="59" t="s">
        <v>165</v>
      </c>
      <c r="Q204" s="91" t="s">
        <v>166</v>
      </c>
      <c r="R204" s="91" t="s">
        <v>167</v>
      </c>
      <c r="S204" s="59"/>
      <c r="T204" s="53" t="s">
        <v>171</v>
      </c>
      <c r="U204" s="92">
        <v>0.6</v>
      </c>
      <c r="V204" s="26">
        <v>120</v>
      </c>
      <c r="W204" s="56">
        <v>12.9</v>
      </c>
      <c r="X204" s="57">
        <v>12.3</v>
      </c>
      <c r="Y204" s="58">
        <f t="shared" si="3"/>
        <v>9.24</v>
      </c>
      <c r="Z204" s="91" t="s">
        <v>43</v>
      </c>
      <c r="AA204" s="91" t="s">
        <v>43</v>
      </c>
      <c r="AB204" s="91" t="s">
        <v>44</v>
      </c>
      <c r="AC204" s="91" t="s">
        <v>45</v>
      </c>
      <c r="AD204" s="97"/>
      <c r="AE204" s="133" t="s">
        <v>88</v>
      </c>
      <c r="AF204" s="133" t="s">
        <v>364</v>
      </c>
    </row>
    <row r="205" ht="31" customHeight="1" spans="1:32">
      <c r="A205" s="31"/>
      <c r="B205" s="25">
        <v>200</v>
      </c>
      <c r="C205" s="133">
        <v>80</v>
      </c>
      <c r="D205" s="134" t="s">
        <v>422</v>
      </c>
      <c r="E205" s="135" t="s">
        <v>423</v>
      </c>
      <c r="F205" s="28">
        <v>2025</v>
      </c>
      <c r="G205" s="34">
        <v>104</v>
      </c>
      <c r="H205" s="33">
        <v>10</v>
      </c>
      <c r="I205" s="52" t="s">
        <v>163</v>
      </c>
      <c r="J205" s="53" t="s">
        <v>171</v>
      </c>
      <c r="K205" s="54">
        <v>0.8</v>
      </c>
      <c r="L205" s="55">
        <v>152</v>
      </c>
      <c r="M205" s="56">
        <v>6.6</v>
      </c>
      <c r="N205" s="57">
        <v>7.2</v>
      </c>
      <c r="O205" s="58">
        <f t="shared" si="2"/>
        <v>11.704</v>
      </c>
      <c r="P205" s="59" t="s">
        <v>165</v>
      </c>
      <c r="Q205" s="91" t="s">
        <v>166</v>
      </c>
      <c r="R205" s="91" t="s">
        <v>167</v>
      </c>
      <c r="S205" s="59"/>
      <c r="T205" s="53" t="s">
        <v>171</v>
      </c>
      <c r="U205" s="92">
        <v>0.6</v>
      </c>
      <c r="V205" s="26">
        <v>120</v>
      </c>
      <c r="W205" s="56">
        <v>6.8</v>
      </c>
      <c r="X205" s="57">
        <v>7.5</v>
      </c>
      <c r="Y205" s="58">
        <f t="shared" si="3"/>
        <v>9.24</v>
      </c>
      <c r="Z205" s="91" t="s">
        <v>43</v>
      </c>
      <c r="AA205" s="91" t="s">
        <v>43</v>
      </c>
      <c r="AB205" s="91" t="s">
        <v>44</v>
      </c>
      <c r="AC205" s="91" t="s">
        <v>45</v>
      </c>
      <c r="AD205" s="97"/>
      <c r="AE205" s="133" t="s">
        <v>138</v>
      </c>
      <c r="AF205" s="133" t="s">
        <v>424</v>
      </c>
    </row>
    <row r="206" ht="31" customHeight="1" spans="1:32">
      <c r="A206" s="31"/>
      <c r="B206" s="25">
        <v>201</v>
      </c>
      <c r="C206" s="133">
        <v>17</v>
      </c>
      <c r="D206" s="134" t="s">
        <v>425</v>
      </c>
      <c r="E206" s="136" t="s">
        <v>110</v>
      </c>
      <c r="F206" s="28">
        <v>2025</v>
      </c>
      <c r="G206" s="34">
        <v>343</v>
      </c>
      <c r="H206" s="33">
        <v>23</v>
      </c>
      <c r="I206" s="52" t="s">
        <v>163</v>
      </c>
      <c r="J206" s="53" t="s">
        <v>232</v>
      </c>
      <c r="K206" s="54">
        <v>0.8</v>
      </c>
      <c r="L206" s="55">
        <v>180</v>
      </c>
      <c r="M206" s="56">
        <v>11.3</v>
      </c>
      <c r="N206" s="57">
        <v>12.7</v>
      </c>
      <c r="O206" s="58">
        <f t="shared" si="2"/>
        <v>13.86</v>
      </c>
      <c r="P206" s="59" t="s">
        <v>165</v>
      </c>
      <c r="Q206" s="91" t="s">
        <v>166</v>
      </c>
      <c r="R206" s="91" t="s">
        <v>167</v>
      </c>
      <c r="S206" s="59"/>
      <c r="T206" s="53" t="s">
        <v>232</v>
      </c>
      <c r="U206" s="92">
        <v>0.6</v>
      </c>
      <c r="V206" s="26">
        <v>120</v>
      </c>
      <c r="W206" s="56">
        <v>11.6</v>
      </c>
      <c r="X206" s="57">
        <v>12.8</v>
      </c>
      <c r="Y206" s="58">
        <f t="shared" si="3"/>
        <v>9.24</v>
      </c>
      <c r="Z206" s="91" t="s">
        <v>43</v>
      </c>
      <c r="AA206" s="91" t="s">
        <v>43</v>
      </c>
      <c r="AB206" s="91" t="s">
        <v>44</v>
      </c>
      <c r="AC206" s="91" t="s">
        <v>45</v>
      </c>
      <c r="AD206" s="97"/>
      <c r="AE206" s="133" t="s">
        <v>50</v>
      </c>
      <c r="AF206" s="133" t="s">
        <v>60</v>
      </c>
    </row>
    <row r="207" ht="31" customHeight="1" spans="1:32">
      <c r="A207" s="31"/>
      <c r="B207" s="25">
        <v>202</v>
      </c>
      <c r="C207" s="134" t="s">
        <v>98</v>
      </c>
      <c r="D207" s="134" t="s">
        <v>192</v>
      </c>
      <c r="E207" s="136" t="s">
        <v>62</v>
      </c>
      <c r="F207" s="28">
        <v>2025</v>
      </c>
      <c r="G207" s="34">
        <v>38</v>
      </c>
      <c r="H207" s="33">
        <v>11</v>
      </c>
      <c r="I207" s="52" t="s">
        <v>163</v>
      </c>
      <c r="J207" s="53" t="s">
        <v>171</v>
      </c>
      <c r="K207" s="54">
        <v>0.8</v>
      </c>
      <c r="L207" s="55">
        <v>180</v>
      </c>
      <c r="M207" s="56">
        <v>6.9</v>
      </c>
      <c r="N207" s="57">
        <v>7.6</v>
      </c>
      <c r="O207" s="58">
        <f t="shared" si="2"/>
        <v>13.86</v>
      </c>
      <c r="P207" s="59" t="s">
        <v>165</v>
      </c>
      <c r="Q207" s="91" t="s">
        <v>166</v>
      </c>
      <c r="R207" s="91" t="s">
        <v>167</v>
      </c>
      <c r="S207" s="59"/>
      <c r="T207" s="53" t="s">
        <v>171</v>
      </c>
      <c r="U207" s="92">
        <v>0.6</v>
      </c>
      <c r="V207" s="26">
        <v>120</v>
      </c>
      <c r="W207" s="56">
        <v>7.2</v>
      </c>
      <c r="X207" s="61">
        <v>8</v>
      </c>
      <c r="Y207" s="58">
        <f t="shared" si="3"/>
        <v>9.24</v>
      </c>
      <c r="Z207" s="91" t="s">
        <v>43</v>
      </c>
      <c r="AA207" s="91" t="s">
        <v>43</v>
      </c>
      <c r="AB207" s="91" t="s">
        <v>44</v>
      </c>
      <c r="AC207" s="91" t="s">
        <v>45</v>
      </c>
      <c r="AD207" s="97"/>
      <c r="AE207" s="133" t="s">
        <v>132</v>
      </c>
      <c r="AF207" s="133" t="s">
        <v>426</v>
      </c>
    </row>
    <row r="208" ht="31" customHeight="1" spans="1:32">
      <c r="A208" s="31"/>
      <c r="B208" s="25">
        <v>203</v>
      </c>
      <c r="C208" s="134" t="s">
        <v>276</v>
      </c>
      <c r="D208" s="134" t="s">
        <v>169</v>
      </c>
      <c r="E208" s="136" t="s">
        <v>192</v>
      </c>
      <c r="F208" s="28">
        <v>2025</v>
      </c>
      <c r="G208" s="34">
        <v>97</v>
      </c>
      <c r="H208" s="33">
        <v>10</v>
      </c>
      <c r="I208" s="52" t="s">
        <v>163</v>
      </c>
      <c r="J208" s="26" t="s">
        <v>188</v>
      </c>
      <c r="K208" s="62">
        <v>0.8</v>
      </c>
      <c r="L208" s="63">
        <v>154</v>
      </c>
      <c r="M208" s="62">
        <v>13</v>
      </c>
      <c r="N208" s="62">
        <v>16.7</v>
      </c>
      <c r="O208" s="70">
        <f>L208*0.113</f>
        <v>17.402</v>
      </c>
      <c r="P208" s="59" t="s">
        <v>165</v>
      </c>
      <c r="Q208" s="91" t="s">
        <v>166</v>
      </c>
      <c r="R208" s="91" t="s">
        <v>167</v>
      </c>
      <c r="S208" s="59"/>
      <c r="T208" s="26" t="s">
        <v>278</v>
      </c>
      <c r="U208" s="92">
        <v>0.6</v>
      </c>
      <c r="V208" s="26">
        <v>80</v>
      </c>
      <c r="W208" s="62">
        <v>13.3</v>
      </c>
      <c r="X208" s="62">
        <v>16.9</v>
      </c>
      <c r="Y208" s="70">
        <f>V208*0.113</f>
        <v>9.04</v>
      </c>
      <c r="Z208" s="91" t="s">
        <v>43</v>
      </c>
      <c r="AA208" s="91" t="s">
        <v>43</v>
      </c>
      <c r="AB208" s="91" t="s">
        <v>44</v>
      </c>
      <c r="AC208" s="91" t="s">
        <v>45</v>
      </c>
      <c r="AD208" s="97"/>
      <c r="AE208" s="133" t="s">
        <v>123</v>
      </c>
      <c r="AF208" s="133" t="s">
        <v>131</v>
      </c>
    </row>
    <row r="209" ht="49.5" customHeight="1" spans="1:32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43"/>
    </row>
    <row r="210" ht="12.75" customHeight="1" spans="1:31">
      <c r="A210" s="138"/>
      <c r="B210" s="138"/>
      <c r="C210" s="138"/>
      <c r="D210" s="138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40"/>
      <c r="R210" s="140"/>
      <c r="S210" s="140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</sheetData>
  <autoFilter ref="A4:AF208">
    <extLst/>
  </autoFilter>
  <mergeCells count="23">
    <mergeCell ref="A1:B1"/>
    <mergeCell ref="C1:AF1"/>
    <mergeCell ref="A2:D2"/>
    <mergeCell ref="U2:AF2"/>
    <mergeCell ref="J3:M3"/>
    <mergeCell ref="T3:Y3"/>
    <mergeCell ref="A209:AF209"/>
    <mergeCell ref="A210:D210"/>
    <mergeCell ref="A3:A4"/>
    <mergeCell ref="A6:A208"/>
    <mergeCell ref="B3:B4"/>
    <mergeCell ref="F3:F4"/>
    <mergeCell ref="G3:G4"/>
    <mergeCell ref="H3:H4"/>
    <mergeCell ref="I3:I4"/>
    <mergeCell ref="Z3:Z4"/>
    <mergeCell ref="AA3:AA4"/>
    <mergeCell ref="AB3:AB4"/>
    <mergeCell ref="AC3:AC4"/>
    <mergeCell ref="AD3:AD4"/>
    <mergeCell ref="C3:E4"/>
    <mergeCell ref="P3:S4"/>
    <mergeCell ref="AE3:AF4"/>
  </mergeCells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人工造乔木林</vt:lpstr>
      <vt:lpstr>退化林修复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范广阔/福建省林业厅/世行办</dc:creator>
  <cp:lastModifiedBy>Administrator</cp:lastModifiedBy>
  <dcterms:created xsi:type="dcterms:W3CDTF">2016-07-21T11:14:00Z</dcterms:created>
  <dcterms:modified xsi:type="dcterms:W3CDTF">2026-07-22T01:05:33Z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2023-11-23T09:02:40Z</vt:filetime>
  </property>
  <property fmtid="{D5CDD505-2E9C-101B-9397-08002B2CF9AE}" pid="4" name="ICV">
    <vt:lpwstr>1596C7F6F17E4FB18F6C0C13DCA8457F_13</vt:lpwstr>
  </property>
  <property fmtid="{D5CDD505-2E9C-101B-9397-08002B2CF9AE}" pid="5" name="KSOProductBuildVer">
    <vt:lpwstr>2052-12.8.2.17149</vt:lpwstr>
  </property>
</Properties>
</file>