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Print_Area" localSheetId="0">Sheet1!$A$1:$H$42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<sst xmlns="http://schemas.openxmlformats.org/spreadsheetml/2006/main" count="102" uniqueCount="61">
  <si>
    <t>明溪县2025年农业生产社会化服务项目资金补助情况表</t>
  </si>
  <si>
    <t>序号</t>
  </si>
  <si>
    <t>服务组织名称</t>
  </si>
  <si>
    <t>补助环节</t>
  </si>
  <si>
    <t>北斗确定面积（亩）</t>
  </si>
  <si>
    <t>户数（小农户）</t>
  </si>
  <si>
    <t>核实面积（亩）</t>
  </si>
  <si>
    <t>补助金额（元）</t>
  </si>
  <si>
    <t>合计</t>
  </si>
  <si>
    <t>明溪县惠农植保专业合作社</t>
  </si>
  <si>
    <t>机耕</t>
  </si>
  <si>
    <t>23（1）</t>
  </si>
  <si>
    <t>机插</t>
  </si>
  <si>
    <t>3（1）</t>
  </si>
  <si>
    <t>机防</t>
  </si>
  <si>
    <t>3（0）</t>
  </si>
  <si>
    <t>机收</t>
  </si>
  <si>
    <t>292（244）</t>
  </si>
  <si>
    <t>明溪县乐土农机专业合作社</t>
  </si>
  <si>
    <t>42（14）</t>
  </si>
  <si>
    <t>9（1）</t>
  </si>
  <si>
    <t>39（0）</t>
  </si>
  <si>
    <t>267（210）</t>
  </si>
  <si>
    <t>明溪县农兴植保专业合作社</t>
  </si>
  <si>
    <t>17（5）</t>
  </si>
  <si>
    <t>4（1）</t>
  </si>
  <si>
    <t>111（66）</t>
  </si>
  <si>
    <t>明溪县保丰植保专业合作社</t>
  </si>
  <si>
    <t>8（0）</t>
  </si>
  <si>
    <t>5（0）</t>
  </si>
  <si>
    <t>17（0）</t>
  </si>
  <si>
    <t>明溪县天喜农机专业合作社</t>
  </si>
  <si>
    <t>97（49）</t>
  </si>
  <si>
    <t>35（11）</t>
  </si>
  <si>
    <t>6（0）</t>
  </si>
  <si>
    <t>814（686）</t>
  </si>
  <si>
    <t>明溪县惠民农机专业合作社</t>
  </si>
  <si>
    <t>55（10）</t>
  </si>
  <si>
    <t>50（14）</t>
  </si>
  <si>
    <t>4（0）</t>
  </si>
  <si>
    <t>393（298）</t>
  </si>
  <si>
    <t>明溪县稻香水稻专业合作社</t>
  </si>
  <si>
    <t>72（34）</t>
  </si>
  <si>
    <t>12（3）</t>
  </si>
  <si>
    <t>326(42)</t>
  </si>
  <si>
    <t>明溪县建勋农机专业合作社</t>
  </si>
  <si>
    <t>5（1）</t>
  </si>
  <si>
    <t>30（18）</t>
  </si>
  <si>
    <t>明溪县姜坊溪禾香农机专业合作社</t>
  </si>
  <si>
    <t>45（24）</t>
  </si>
  <si>
    <t>22（17）</t>
  </si>
  <si>
    <t>173(144)</t>
  </si>
  <si>
    <t>明溪县农醒生态农业专业合作社</t>
  </si>
  <si>
    <t>12（1）</t>
  </si>
  <si>
    <t>明溪县枫禾优质稻专业合作社</t>
  </si>
  <si>
    <t>26（24）</t>
  </si>
  <si>
    <t>明溪县芦湖水稻专业合作社</t>
  </si>
  <si>
    <t>105（97）</t>
  </si>
  <si>
    <t>明溪县明辉水稻专业合作社</t>
  </si>
  <si>
    <t>177（168）</t>
  </si>
  <si>
    <t>3340（2187）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</si>
</sst>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1958\xwechat_files\wxid_e4luzqdr4f3122_f4c3\msg\file\2025-12\1767059767143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1958\xwechat_files\wxid_e4luzqdr4f3122_f4c3\msg\file\2025-12\17670597663041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11958\xwechat_files\wxid_e4luzqdr4f3122_f4c3\msg\file\2025-12\17670597654991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总数据"/>
    </sheetNames>
    <sheetDataSet>
      <sheetData sheetId="0"/>
      <sheetData sheetId="1">
        <row r="11">
          <cell r="I11">
            <v>2155.99</v>
          </cell>
        </row>
        <row r="14">
          <cell r="I14">
            <v>1412.33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总数据"/>
    </sheetNames>
    <sheetDataSet>
      <sheetData sheetId="0"/>
      <sheetData sheetId="1">
        <row r="12">
          <cell r="I12">
            <v>541.88</v>
          </cell>
        </row>
        <row r="13">
          <cell r="I13">
            <v>443.48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总数据"/>
    </sheetNames>
    <sheetDataSet>
      <sheetData sheetId="0"/>
      <sheetData sheetId="1">
        <row r="12">
          <cell r="I12">
            <v>560.55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abSelected="1" topLeftCell="A18" workbookViewId="0">
      <selection activeCell="J29" sqref="J29"/>
    </sheetView>
  </sheetViews>
  <sheetFormatPr defaultColWidth="9" defaultRowHeight="13.5" outlineLevelCol="7"/>
  <cols>
    <col min="2" max="2" width="35.875" customWidth="1"/>
    <col min="3" max="3" width="9.875" customWidth="1"/>
    <col min="4" max="4" width="21.625" customWidth="1"/>
    <col min="5" max="7" width="17" customWidth="1"/>
    <col min="8" max="8" width="12.875" customWidth="1"/>
    <col min="10" max="10" width="11.5"/>
    <col min="11" max="11" width="10.375"/>
    <col min="13" max="13" width="9.375"/>
    <col min="14" max="14" width="10.375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ht="14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14.25" spans="1:8">
      <c r="A3" s="3">
        <v>1</v>
      </c>
      <c r="B3" s="3" t="s">
        <v>9</v>
      </c>
      <c r="C3" s="2" t="s">
        <v>10</v>
      </c>
      <c r="D3" s="2">
        <f>[2]总数据!$I$13+[1]总数据!$I$11</f>
        <v>2599.47</v>
      </c>
      <c r="E3" s="2" t="s">
        <v>11</v>
      </c>
      <c r="F3" s="2">
        <v>2037.15</v>
      </c>
      <c r="G3" s="2">
        <f t="shared" ref="G3:G7" si="0">F3*35</f>
        <v>71300.25</v>
      </c>
      <c r="H3" s="3">
        <f>SUM(G3:G6)</f>
        <v>276216.22</v>
      </c>
    </row>
    <row r="4" ht="14.25" spans="1:8">
      <c r="A4" s="4"/>
      <c r="B4" s="4"/>
      <c r="C4" s="2" t="s">
        <v>12</v>
      </c>
      <c r="D4" s="2">
        <f>[3]总数据!$I$12</f>
        <v>560.55</v>
      </c>
      <c r="E4" s="2" t="s">
        <v>13</v>
      </c>
      <c r="F4" s="2">
        <v>439.36</v>
      </c>
      <c r="G4" s="2">
        <f>F4*45</f>
        <v>19771.2</v>
      </c>
      <c r="H4" s="4"/>
    </row>
    <row r="5" ht="14.25" spans="1:8">
      <c r="A5" s="4"/>
      <c r="B5" s="4"/>
      <c r="C5" s="2" t="s">
        <v>14</v>
      </c>
      <c r="D5" s="2">
        <v>857</v>
      </c>
      <c r="E5" s="2" t="s">
        <v>15</v>
      </c>
      <c r="F5" s="2">
        <v>849.28</v>
      </c>
      <c r="G5" s="2">
        <f>F5*4</f>
        <v>3397.12</v>
      </c>
      <c r="H5" s="4"/>
    </row>
    <row r="6" ht="14.25" spans="1:8">
      <c r="A6" s="4"/>
      <c r="B6" s="4"/>
      <c r="C6" s="2" t="s">
        <v>16</v>
      </c>
      <c r="D6" s="2">
        <v>5473.1</v>
      </c>
      <c r="E6" s="2" t="s">
        <v>17</v>
      </c>
      <c r="F6" s="2">
        <v>5192.79</v>
      </c>
      <c r="G6" s="2">
        <f t="shared" si="0"/>
        <v>181747.65</v>
      </c>
      <c r="H6" s="4"/>
    </row>
    <row r="7" ht="14.25" spans="1:8">
      <c r="A7" s="3">
        <v>2</v>
      </c>
      <c r="B7" s="3" t="s">
        <v>18</v>
      </c>
      <c r="C7" s="2" t="s">
        <v>10</v>
      </c>
      <c r="D7" s="2">
        <f>2964.35</f>
        <v>2964.35</v>
      </c>
      <c r="E7" s="2" t="s">
        <v>19</v>
      </c>
      <c r="F7" s="2">
        <v>2953.33</v>
      </c>
      <c r="G7" s="2">
        <f t="shared" si="0"/>
        <v>103366.55</v>
      </c>
      <c r="H7" s="3">
        <f>SUM(G7:G10)</f>
        <v>394563.05</v>
      </c>
    </row>
    <row r="8" ht="14.25" spans="1:8">
      <c r="A8" s="4"/>
      <c r="B8" s="4"/>
      <c r="C8" s="2" t="s">
        <v>12</v>
      </c>
      <c r="D8" s="2">
        <v>930.55</v>
      </c>
      <c r="E8" s="2" t="s">
        <v>20</v>
      </c>
      <c r="F8" s="2">
        <f>501.99+92.52+150</f>
        <v>744.51</v>
      </c>
      <c r="G8" s="2">
        <f>F8*45</f>
        <v>33502.95</v>
      </c>
      <c r="H8" s="4"/>
    </row>
    <row r="9" ht="14.25" spans="1:8">
      <c r="A9" s="4"/>
      <c r="B9" s="4"/>
      <c r="C9" s="2" t="s">
        <v>14</v>
      </c>
      <c r="D9" s="2">
        <v>17627.6</v>
      </c>
      <c r="E9" s="2" t="s">
        <v>21</v>
      </c>
      <c r="F9" s="2">
        <v>9136.6</v>
      </c>
      <c r="G9" s="2">
        <f>F9*4</f>
        <v>36546.4</v>
      </c>
      <c r="H9" s="4"/>
    </row>
    <row r="10" ht="14.25" spans="1:8">
      <c r="A10" s="4"/>
      <c r="B10" s="4"/>
      <c r="C10" s="2" t="s">
        <v>16</v>
      </c>
      <c r="D10" s="2">
        <f>4840.48+1486.11</f>
        <v>6326.59</v>
      </c>
      <c r="E10" s="2" t="s">
        <v>22</v>
      </c>
      <c r="F10" s="2">
        <v>6318.49</v>
      </c>
      <c r="G10" s="2">
        <f t="shared" ref="G10:G14" si="1">F10*35</f>
        <v>221147.15</v>
      </c>
      <c r="H10" s="4"/>
    </row>
    <row r="11" ht="14.25" spans="1:8">
      <c r="A11" s="3">
        <v>3</v>
      </c>
      <c r="B11" s="3" t="s">
        <v>23</v>
      </c>
      <c r="C11" s="2" t="s">
        <v>10</v>
      </c>
      <c r="D11" s="2">
        <v>962.92</v>
      </c>
      <c r="E11" s="2" t="s">
        <v>24</v>
      </c>
      <c r="F11" s="2">
        <v>921.14</v>
      </c>
      <c r="G11" s="2">
        <f t="shared" si="1"/>
        <v>32239.9</v>
      </c>
      <c r="H11" s="3">
        <f>G11+G12+G13</f>
        <v>112385.05</v>
      </c>
    </row>
    <row r="12" ht="14.25" spans="1:8">
      <c r="A12" s="4"/>
      <c r="B12" s="4"/>
      <c r="C12" s="2" t="s">
        <v>12</v>
      </c>
      <c r="D12" s="2">
        <v>144.64</v>
      </c>
      <c r="E12" s="2" t="s">
        <v>25</v>
      </c>
      <c r="F12" s="2">
        <f>92.74+50.1</f>
        <v>142.84</v>
      </c>
      <c r="G12" s="2">
        <f>F12*45</f>
        <v>6427.8</v>
      </c>
      <c r="H12" s="4"/>
    </row>
    <row r="13" ht="14.25" spans="1:8">
      <c r="A13" s="4"/>
      <c r="B13" s="4"/>
      <c r="C13" s="2" t="s">
        <v>16</v>
      </c>
      <c r="D13" s="2">
        <v>2234.4</v>
      </c>
      <c r="E13" s="2" t="s">
        <v>26</v>
      </c>
      <c r="F13" s="2">
        <v>2106.21</v>
      </c>
      <c r="G13" s="2">
        <f t="shared" si="1"/>
        <v>73717.35</v>
      </c>
      <c r="H13" s="4"/>
    </row>
    <row r="14" ht="14.25" spans="1:8">
      <c r="A14" s="3">
        <v>4</v>
      </c>
      <c r="B14" s="3" t="s">
        <v>27</v>
      </c>
      <c r="C14" s="2" t="s">
        <v>10</v>
      </c>
      <c r="D14" s="2">
        <v>1038.45</v>
      </c>
      <c r="E14" s="2" t="s">
        <v>28</v>
      </c>
      <c r="F14" s="2">
        <v>995</v>
      </c>
      <c r="G14" s="2">
        <f t="shared" si="1"/>
        <v>34825</v>
      </c>
      <c r="H14" s="3">
        <f>SUM(G14:G17)</f>
        <v>116169</v>
      </c>
    </row>
    <row r="15" ht="14.25" spans="1:8">
      <c r="A15" s="4"/>
      <c r="B15" s="4"/>
      <c r="C15" s="2" t="s">
        <v>12</v>
      </c>
      <c r="D15" s="2">
        <v>1029.8</v>
      </c>
      <c r="E15" s="2" t="s">
        <v>29</v>
      </c>
      <c r="F15" s="2">
        <v>717</v>
      </c>
      <c r="G15" s="2">
        <f>F15*45</f>
        <v>32265</v>
      </c>
      <c r="H15" s="4"/>
    </row>
    <row r="16" ht="14.25" spans="1:8">
      <c r="A16" s="4"/>
      <c r="B16" s="4"/>
      <c r="C16" s="2" t="s">
        <v>14</v>
      </c>
      <c r="D16" s="2">
        <v>10474.3</v>
      </c>
      <c r="E16" s="2" t="s">
        <v>29</v>
      </c>
      <c r="F16" s="2">
        <v>2916</v>
      </c>
      <c r="G16" s="2">
        <f>F16*4</f>
        <v>11664</v>
      </c>
      <c r="H16" s="4"/>
    </row>
    <row r="17" ht="14.25" spans="1:8">
      <c r="A17" s="4"/>
      <c r="B17" s="4"/>
      <c r="C17" s="2" t="s">
        <v>16</v>
      </c>
      <c r="D17" s="2">
        <f>1906.66+38.81</f>
        <v>1945.47</v>
      </c>
      <c r="E17" s="2" t="s">
        <v>30</v>
      </c>
      <c r="F17" s="2">
        <v>1069</v>
      </c>
      <c r="G17" s="2">
        <f t="shared" ref="G17:G22" si="2">F17*35</f>
        <v>37415</v>
      </c>
      <c r="H17" s="4"/>
    </row>
    <row r="18" ht="14.25" spans="1:8">
      <c r="A18" s="3">
        <v>5</v>
      </c>
      <c r="B18" s="3" t="s">
        <v>31</v>
      </c>
      <c r="C18" s="2" t="s">
        <v>10</v>
      </c>
      <c r="D18" s="2">
        <v>8472.68</v>
      </c>
      <c r="E18" s="2" t="s">
        <v>32</v>
      </c>
      <c r="F18" s="2">
        <f>925+1868.1+3193.11+483</f>
        <v>6469.21</v>
      </c>
      <c r="G18" s="2">
        <f t="shared" si="2"/>
        <v>226422.35</v>
      </c>
      <c r="H18" s="3">
        <f>SUM(G18:G21)</f>
        <v>864075.79</v>
      </c>
    </row>
    <row r="19" ht="14.25" spans="1:8">
      <c r="A19" s="4"/>
      <c r="B19" s="4"/>
      <c r="C19" s="2" t="s">
        <v>12</v>
      </c>
      <c r="D19" s="2">
        <v>2444.23</v>
      </c>
      <c r="E19" s="2" t="s">
        <v>33</v>
      </c>
      <c r="F19" s="2">
        <f>691+1477.29+221.41</f>
        <v>2389.7</v>
      </c>
      <c r="G19" s="2">
        <f>F19*45</f>
        <v>107536.5</v>
      </c>
      <c r="H19" s="4"/>
    </row>
    <row r="20" ht="14.25" spans="1:8">
      <c r="A20" s="4"/>
      <c r="B20" s="4"/>
      <c r="C20" s="2" t="s">
        <v>14</v>
      </c>
      <c r="D20" s="2">
        <v>3648.1</v>
      </c>
      <c r="E20" s="2" t="s">
        <v>34</v>
      </c>
      <c r="F20" s="2">
        <f>1383.9+1004.61+436.5</f>
        <v>2825.01</v>
      </c>
      <c r="G20" s="2">
        <f>F20*4</f>
        <v>11300.04</v>
      </c>
      <c r="H20" s="4"/>
    </row>
    <row r="21" ht="14.25" spans="1:8">
      <c r="A21" s="4"/>
      <c r="B21" s="4"/>
      <c r="C21" s="2" t="s">
        <v>16</v>
      </c>
      <c r="D21" s="2">
        <v>15054.27</v>
      </c>
      <c r="E21" s="2" t="s">
        <v>35</v>
      </c>
      <c r="F21" s="2">
        <f>3308.35+119+10609.19+786.8</f>
        <v>14823.34</v>
      </c>
      <c r="G21" s="2">
        <f t="shared" si="2"/>
        <v>518816.9</v>
      </c>
      <c r="H21" s="4"/>
    </row>
    <row r="22" ht="14.25" spans="1:8">
      <c r="A22" s="3">
        <v>6</v>
      </c>
      <c r="B22" s="3" t="s">
        <v>36</v>
      </c>
      <c r="C22" s="2" t="s">
        <v>10</v>
      </c>
      <c r="D22" s="2">
        <v>6687.15</v>
      </c>
      <c r="E22" s="2" t="s">
        <v>37</v>
      </c>
      <c r="F22" s="2">
        <f>718.99+175.07+471.02+2738.83</f>
        <v>4103.91</v>
      </c>
      <c r="G22" s="2">
        <f t="shared" si="2"/>
        <v>143636.85</v>
      </c>
      <c r="H22" s="3">
        <f>SUM(G22:G25)</f>
        <v>551364.2</v>
      </c>
    </row>
    <row r="23" ht="14.25" spans="1:8">
      <c r="A23" s="4"/>
      <c r="B23" s="4"/>
      <c r="C23" s="2" t="s">
        <v>12</v>
      </c>
      <c r="D23" s="2">
        <v>2199.19</v>
      </c>
      <c r="E23" s="2" t="s">
        <v>38</v>
      </c>
      <c r="F23" s="2">
        <f>1200.04+27.3+319.7+466.34</f>
        <v>2013.38</v>
      </c>
      <c r="G23" s="2">
        <f>F23*45</f>
        <v>90602.1</v>
      </c>
      <c r="H23" s="4"/>
    </row>
    <row r="24" ht="14.25" spans="1:8">
      <c r="A24" s="4"/>
      <c r="B24" s="4"/>
      <c r="C24" s="2" t="s">
        <v>14</v>
      </c>
      <c r="D24" s="2">
        <v>3085.1</v>
      </c>
      <c r="E24" s="2" t="s">
        <v>39</v>
      </c>
      <c r="F24" s="2">
        <f>172.02+1552.53</f>
        <v>1724.55</v>
      </c>
      <c r="G24" s="2">
        <f>F24*4</f>
        <v>6898.2</v>
      </c>
      <c r="H24" s="4"/>
    </row>
    <row r="25" ht="14.25" spans="1:8">
      <c r="A25" s="4"/>
      <c r="B25" s="4"/>
      <c r="C25" s="2" t="s">
        <v>16</v>
      </c>
      <c r="D25" s="2">
        <v>9864.47</v>
      </c>
      <c r="E25" s="2" t="s">
        <v>40</v>
      </c>
      <c r="F25" s="2">
        <f>647.2+1652.87+100+5643.96+819.6</f>
        <v>8863.63</v>
      </c>
      <c r="G25" s="2">
        <f t="shared" ref="G25:G30" si="3">F25*35</f>
        <v>310227.05</v>
      </c>
      <c r="H25" s="4"/>
    </row>
    <row r="26" ht="14.25" spans="1:8">
      <c r="A26" s="3">
        <v>7</v>
      </c>
      <c r="B26" s="3" t="s">
        <v>41</v>
      </c>
      <c r="C26" s="2" t="s">
        <v>10</v>
      </c>
      <c r="D26" s="2">
        <v>3456.31</v>
      </c>
      <c r="E26" s="2" t="s">
        <v>42</v>
      </c>
      <c r="F26" s="2">
        <v>2394.4</v>
      </c>
      <c r="G26" s="2">
        <f t="shared" si="3"/>
        <v>83804</v>
      </c>
      <c r="H26" s="3">
        <f>SUM(G26:G29)</f>
        <v>274584.5</v>
      </c>
    </row>
    <row r="27" ht="14.25" spans="1:8">
      <c r="A27" s="4"/>
      <c r="B27" s="4"/>
      <c r="C27" s="2" t="s">
        <v>12</v>
      </c>
      <c r="D27" s="2">
        <v>457.59</v>
      </c>
      <c r="E27" s="2" t="s">
        <v>43</v>
      </c>
      <c r="F27" s="2">
        <v>456.5</v>
      </c>
      <c r="G27" s="2">
        <f>F27*45</f>
        <v>20542.5</v>
      </c>
      <c r="H27" s="4"/>
    </row>
    <row r="28" ht="14.25" spans="1:8">
      <c r="A28" s="4"/>
      <c r="B28" s="4"/>
      <c r="C28" s="2" t="s">
        <v>14</v>
      </c>
      <c r="D28" s="2">
        <v>1943.6</v>
      </c>
      <c r="E28" s="2" t="s">
        <v>30</v>
      </c>
      <c r="F28" s="2">
        <v>1942</v>
      </c>
      <c r="G28" s="2">
        <f>F28*4</f>
        <v>7768</v>
      </c>
      <c r="H28" s="4"/>
    </row>
    <row r="29" ht="14.25" spans="1:8">
      <c r="A29" s="5"/>
      <c r="B29" s="4"/>
      <c r="C29" s="2" t="s">
        <v>16</v>
      </c>
      <c r="D29" s="2">
        <v>4814.57</v>
      </c>
      <c r="E29" s="2" t="s">
        <v>44</v>
      </c>
      <c r="F29" s="2">
        <v>4642</v>
      </c>
      <c r="G29" s="2">
        <f t="shared" si="3"/>
        <v>162470</v>
      </c>
      <c r="H29" s="4"/>
    </row>
    <row r="30" ht="14.25" spans="1:8">
      <c r="A30" s="3">
        <v>8</v>
      </c>
      <c r="B30" s="2" t="s">
        <v>45</v>
      </c>
      <c r="C30" s="2" t="s">
        <v>10</v>
      </c>
      <c r="D30" s="2">
        <v>441.23</v>
      </c>
      <c r="E30" s="2" t="s">
        <v>46</v>
      </c>
      <c r="F30" s="2">
        <v>309</v>
      </c>
      <c r="G30" s="2">
        <f t="shared" si="3"/>
        <v>10815</v>
      </c>
      <c r="H30" s="3">
        <f>G30+G31+G32</f>
        <v>58525</v>
      </c>
    </row>
    <row r="31" ht="14.25" spans="1:8">
      <c r="A31" s="4"/>
      <c r="B31" s="2"/>
      <c r="C31" s="2" t="s">
        <v>12</v>
      </c>
      <c r="D31" s="2">
        <v>235.25</v>
      </c>
      <c r="E31" s="2" t="s">
        <v>46</v>
      </c>
      <c r="F31" s="2">
        <v>235</v>
      </c>
      <c r="G31" s="2">
        <f>F31*45</f>
        <v>10575</v>
      </c>
      <c r="H31" s="4"/>
    </row>
    <row r="32" ht="14.25" spans="1:8">
      <c r="A32" s="5"/>
      <c r="B32" s="2"/>
      <c r="C32" s="2" t="s">
        <v>16</v>
      </c>
      <c r="D32" s="2">
        <f>266.24+907.08</f>
        <v>1173.32</v>
      </c>
      <c r="E32" s="2" t="s">
        <v>47</v>
      </c>
      <c r="F32" s="2">
        <v>1061</v>
      </c>
      <c r="G32" s="2">
        <f t="shared" ref="G32:G36" si="4">F32*35</f>
        <v>37135</v>
      </c>
      <c r="H32" s="4"/>
    </row>
    <row r="33" ht="14.25" spans="1:8">
      <c r="A33" s="3">
        <v>9</v>
      </c>
      <c r="B33" s="2" t="s">
        <v>48</v>
      </c>
      <c r="C33" s="2" t="s">
        <v>10</v>
      </c>
      <c r="D33" s="2">
        <f>[2]总数据!$I$12+[1]总数据!$I$14</f>
        <v>1954.21</v>
      </c>
      <c r="E33" s="2" t="s">
        <v>49</v>
      </c>
      <c r="F33" s="2">
        <v>1563.92</v>
      </c>
      <c r="G33" s="2">
        <f t="shared" si="4"/>
        <v>54737.2</v>
      </c>
      <c r="H33" s="3">
        <f>G33+G34+G35</f>
        <v>211690.25</v>
      </c>
    </row>
    <row r="34" ht="14.25" spans="1:8">
      <c r="A34" s="4"/>
      <c r="B34" s="2"/>
      <c r="C34" s="2" t="s">
        <v>12</v>
      </c>
      <c r="D34" s="2">
        <v>740.19</v>
      </c>
      <c r="E34" s="2" t="s">
        <v>50</v>
      </c>
      <c r="F34" s="2">
        <v>740.19</v>
      </c>
      <c r="G34" s="2">
        <f>F34*45</f>
        <v>33308.55</v>
      </c>
      <c r="H34" s="4"/>
    </row>
    <row r="35" ht="14.25" spans="1:8">
      <c r="A35" s="4"/>
      <c r="B35" s="2"/>
      <c r="C35" s="2" t="s">
        <v>16</v>
      </c>
      <c r="D35" s="2">
        <v>3570.15</v>
      </c>
      <c r="E35" s="2" t="s">
        <v>51</v>
      </c>
      <c r="F35" s="2">
        <v>3532.7</v>
      </c>
      <c r="G35" s="2">
        <f t="shared" si="4"/>
        <v>123644.5</v>
      </c>
      <c r="H35" s="4"/>
    </row>
    <row r="36" ht="14.25" spans="1:8">
      <c r="A36" s="3">
        <v>10</v>
      </c>
      <c r="B36" s="4" t="s">
        <v>52</v>
      </c>
      <c r="C36" s="2" t="s">
        <v>10</v>
      </c>
      <c r="D36" s="2">
        <v>801.91</v>
      </c>
      <c r="E36" s="2" t="s">
        <v>20</v>
      </c>
      <c r="F36" s="2">
        <f>600.35+26</f>
        <v>626.35</v>
      </c>
      <c r="G36" s="2">
        <f t="shared" si="4"/>
        <v>21922.25</v>
      </c>
      <c r="H36" s="3">
        <f>G36+G37+G38</f>
        <v>62156.3</v>
      </c>
    </row>
    <row r="37" ht="14.25" spans="1:8">
      <c r="A37" s="4"/>
      <c r="B37" s="4"/>
      <c r="C37" s="2" t="s">
        <v>12</v>
      </c>
      <c r="D37" s="2">
        <v>390.85</v>
      </c>
      <c r="E37" s="2" t="s">
        <v>46</v>
      </c>
      <c r="F37" s="2">
        <f>319.29+26</f>
        <v>345.29</v>
      </c>
      <c r="G37" s="2">
        <f>F37*45</f>
        <v>15538.05</v>
      </c>
      <c r="H37" s="4"/>
    </row>
    <row r="38" ht="14.25" spans="1:8">
      <c r="A38" s="5"/>
      <c r="B38" s="5"/>
      <c r="C38" s="2" t="s">
        <v>16</v>
      </c>
      <c r="D38" s="2">
        <v>888.14</v>
      </c>
      <c r="E38" s="2" t="s">
        <v>53</v>
      </c>
      <c r="F38" s="2">
        <f>618.14+26+61.46</f>
        <v>705.6</v>
      </c>
      <c r="G38" s="2">
        <f t="shared" ref="G38:G41" si="5">F38*35</f>
        <v>24696</v>
      </c>
      <c r="H38" s="5"/>
    </row>
    <row r="39" ht="14.25" spans="1:8">
      <c r="A39" s="5">
        <v>11</v>
      </c>
      <c r="B39" s="2" t="s">
        <v>54</v>
      </c>
      <c r="C39" s="2" t="s">
        <v>16</v>
      </c>
      <c r="D39" s="2">
        <v>371.87</v>
      </c>
      <c r="E39" s="2" t="s">
        <v>55</v>
      </c>
      <c r="F39" s="2">
        <v>368.04</v>
      </c>
      <c r="G39" s="2">
        <f t="shared" si="5"/>
        <v>12881.4</v>
      </c>
      <c r="H39" s="5">
        <f t="shared" ref="H39:H41" si="6">G39</f>
        <v>12881.4</v>
      </c>
    </row>
    <row r="40" ht="14.25" spans="1:8">
      <c r="A40" s="5">
        <v>12</v>
      </c>
      <c r="B40" s="2" t="s">
        <v>56</v>
      </c>
      <c r="C40" s="2" t="s">
        <v>16</v>
      </c>
      <c r="D40" s="2">
        <f>1272.89+896.47</f>
        <v>2169.36</v>
      </c>
      <c r="E40" s="2" t="s">
        <v>57</v>
      </c>
      <c r="F40" s="2">
        <f>268.3+1252.22</f>
        <v>1520.52</v>
      </c>
      <c r="G40" s="2">
        <f t="shared" si="5"/>
        <v>53218.2</v>
      </c>
      <c r="H40" s="5">
        <f t="shared" si="6"/>
        <v>53218.2</v>
      </c>
    </row>
    <row r="41" ht="14.25" spans="1:8">
      <c r="A41" s="5">
        <v>13</v>
      </c>
      <c r="B41" s="2" t="s">
        <v>58</v>
      </c>
      <c r="C41" s="2" t="s">
        <v>16</v>
      </c>
      <c r="D41" s="2">
        <f>291.7+2256.4</f>
        <v>2548.1</v>
      </c>
      <c r="E41" s="2" t="s">
        <v>59</v>
      </c>
      <c r="F41" s="2">
        <v>2026.28</v>
      </c>
      <c r="G41" s="2">
        <f t="shared" si="5"/>
        <v>70919.8</v>
      </c>
      <c r="H41" s="5">
        <f t="shared" si="6"/>
        <v>70919.8</v>
      </c>
    </row>
    <row r="42" ht="14.25" spans="1:8">
      <c r="A42" s="2" t="s">
        <v>8</v>
      </c>
      <c r="B42" s="2"/>
      <c r="C42" s="2"/>
      <c r="D42" s="6"/>
      <c r="E42" s="2" t="s">
        <v>60</v>
      </c>
      <c r="F42" s="2"/>
      <c r="G42" s="2">
        <f>SUM(G3:G41)</f>
        <v>3058748.76</v>
      </c>
      <c r="H42" s="2">
        <f>SUM(H3:H41)</f>
        <v>3058748.76</v>
      </c>
    </row>
  </sheetData>
  <mergeCells count="31">
    <mergeCell ref="A1:H1"/>
    <mergeCell ref="A3:A6"/>
    <mergeCell ref="A7:A10"/>
    <mergeCell ref="A11:A13"/>
    <mergeCell ref="A14:A17"/>
    <mergeCell ref="A18:A21"/>
    <mergeCell ref="A22:A25"/>
    <mergeCell ref="A26:A29"/>
    <mergeCell ref="A30:A32"/>
    <mergeCell ref="A33:A35"/>
    <mergeCell ref="A36:A38"/>
    <mergeCell ref="B3:B6"/>
    <mergeCell ref="B7:B10"/>
    <mergeCell ref="B11:B13"/>
    <mergeCell ref="B14:B17"/>
    <mergeCell ref="B18:B21"/>
    <mergeCell ref="B22:B25"/>
    <mergeCell ref="B26:B29"/>
    <mergeCell ref="B30:B32"/>
    <mergeCell ref="B33:B35"/>
    <mergeCell ref="B36:B38"/>
    <mergeCell ref="H3:H6"/>
    <mergeCell ref="H7:H10"/>
    <mergeCell ref="H11:H13"/>
    <mergeCell ref="H14:H17"/>
    <mergeCell ref="H18:H21"/>
    <mergeCell ref="H22:H25"/>
    <mergeCell ref="H26:H29"/>
    <mergeCell ref="H30:H32"/>
    <mergeCell ref="H33:H35"/>
    <mergeCell ref="H36:H38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11958</dc:creator>
  <cp:lastModifiedBy>咻</cp:lastModifiedBy>
  <dcterms:created xsi:type="dcterms:W3CDTF">2026-01-30T07:23:00Z</dcterms:created>
  <dcterms:modified xsi:type="dcterms:W3CDTF">2026-02-04T02:02:56Z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A337B646DEB540D0879E989D89911E57_13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