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 tabRatio="1000" firstSheet="3" activeTab="26"/>
  </bookViews>
  <sheets>
    <sheet name="封面" sheetId="164" r:id="rId1"/>
    <sheet name="附表1-1" sheetId="19" r:id="rId2"/>
    <sheet name="附表1-2" sheetId="21" r:id="rId3"/>
    <sheet name="附表1-3" sheetId="165" r:id="rId4"/>
    <sheet name="附表1-4" sheetId="22" r:id="rId5"/>
    <sheet name="Sheet1" sheetId="170" state="hidden" r:id="rId6"/>
    <sheet name="附表1-5" sheetId="23" r:id="rId7"/>
    <sheet name="附表1-6" sheetId="24" r:id="rId8"/>
    <sheet name="附表1-7" sheetId="168" r:id="rId9"/>
    <sheet name="附表1-8" sheetId="169" r:id="rId10"/>
    <sheet name="附表1-9" sheetId="25" r:id="rId11"/>
    <sheet name="附表1-10" sheetId="26" r:id="rId12"/>
    <sheet name="附表1-11" sheetId="27" r:id="rId13"/>
    <sheet name="附表1-12" sheetId="166" r:id="rId14"/>
    <sheet name="附表1-13" sheetId="29" r:id="rId15"/>
    <sheet name="附表1-14" sheetId="28" r:id="rId16"/>
    <sheet name="附表1-15" sheetId="30" r:id="rId17"/>
    <sheet name="附表1-16" sheetId="31" r:id="rId18"/>
    <sheet name="附表1-17" sheetId="32" r:id="rId19"/>
    <sheet name="附表1-18" sheetId="33" r:id="rId20"/>
    <sheet name="附表1-19" sheetId="34" r:id="rId21"/>
    <sheet name="附表1-20" sheetId="35" r:id="rId22"/>
    <sheet name="附表1-21" sheetId="36" r:id="rId23"/>
    <sheet name="附表1-22" sheetId="37" r:id="rId24"/>
    <sheet name="附表1-23" sheetId="96" r:id="rId25"/>
    <sheet name="附表5-1" sheetId="158" r:id="rId26"/>
    <sheet name="附表5-3" sheetId="160" r:id="rId27"/>
  </sheets>
  <externalReferences>
    <externalReference r:id="rId28"/>
    <externalReference r:id="rId29"/>
  </externalReferences>
  <definedNames>
    <definedName name="_xlnm._FilterDatabase" localSheetId="4" hidden="1">'附表1-4'!$A$4:$I$1310</definedName>
    <definedName name="_xlnm._FilterDatabase" localSheetId="5" hidden="1">Sheet1!$A$1:$G$105</definedName>
    <definedName name="_xlnm._FilterDatabase" localSheetId="7" hidden="1">'附表1-6'!$A$4:$D$80</definedName>
    <definedName name="_Order1" hidden="1">255</definedName>
    <definedName name="_Order2" hidden="1">255</definedName>
    <definedName name="Database" localSheetId="13">#REF!</definedName>
    <definedName name="Database" localSheetId="3">#REF!</definedName>
    <definedName name="Database" localSheetId="8">#REF!</definedName>
    <definedName name="Database">#REF!</definedName>
    <definedName name="database2" localSheetId="13">#REF!</definedName>
    <definedName name="database2" localSheetId="3">#REF!</definedName>
    <definedName name="database2" localSheetId="8">#REF!</definedName>
    <definedName name="database2">#REF!</definedName>
    <definedName name="database3" localSheetId="13">#REF!</definedName>
    <definedName name="database3" localSheetId="3">#REF!</definedName>
    <definedName name="database3" localSheetId="8">#REF!</definedName>
    <definedName name="database3">#REF!</definedName>
    <definedName name="gxxe2003">'[1]P1012001'!$A$6:$E$117</definedName>
    <definedName name="hhhh" localSheetId="13">#REF!</definedName>
    <definedName name="hhhh" localSheetId="3">#REF!</definedName>
    <definedName name="hhhh" localSheetId="8">#REF!</definedName>
    <definedName name="hhhh">#REF!</definedName>
    <definedName name="kkkk" localSheetId="13">#REF!</definedName>
    <definedName name="kkkk" localSheetId="3">#REF!</definedName>
    <definedName name="kkkk" localSheetId="8">#REF!</definedName>
    <definedName name="kkkk">#REF!</definedName>
    <definedName name="_xlnm.Print_Area" localSheetId="5">Sheet1!$A$121:$E$142</definedName>
    <definedName name="_xlnm.Print_Area" localSheetId="0">封面!$A$1:$C$35</definedName>
    <definedName name="_xlnm.Print_Titles" localSheetId="1">'附表1-1'!$1:$4</definedName>
    <definedName name="_xlnm.Print_Titles" localSheetId="11">'附表1-10'!$1:$4</definedName>
    <definedName name="_xlnm.Print_Titles" localSheetId="12">'附表1-11'!$1:$4</definedName>
    <definedName name="_xlnm.Print_Titles" localSheetId="13">'附表1-12'!$1:$4</definedName>
    <definedName name="_xlnm.Print_Titles" localSheetId="14">'附表1-13'!$1:$4</definedName>
    <definedName name="_xlnm.Print_Titles" localSheetId="15">'附表1-14'!$1:$4</definedName>
    <definedName name="_xlnm.Print_Titles" localSheetId="16">'附表1-15'!$1:$4</definedName>
    <definedName name="_xlnm.Print_Titles" localSheetId="17">'附表1-16'!$1:$4</definedName>
    <definedName name="_xlnm.Print_Titles" localSheetId="18">'附表1-17'!$1:$4</definedName>
    <definedName name="_xlnm.Print_Titles" localSheetId="19">'附表1-18'!$1:$4</definedName>
    <definedName name="_xlnm.Print_Titles" localSheetId="20">'附表1-19'!$1:$4</definedName>
    <definedName name="_xlnm.Print_Titles" localSheetId="2">'附表1-2'!$1:$4</definedName>
    <definedName name="_xlnm.Print_Titles" localSheetId="21">'附表1-20'!$1:$4</definedName>
    <definedName name="_xlnm.Print_Titles" localSheetId="22">'附表1-21'!$1:$4</definedName>
    <definedName name="_xlnm.Print_Titles" localSheetId="23">'附表1-22'!$1:$4</definedName>
    <definedName name="_xlnm.Print_Titles" localSheetId="24">'附表1-23'!$1:$5</definedName>
    <definedName name="_xlnm.Print_Titles" localSheetId="3">'附表1-3'!$1:$4</definedName>
    <definedName name="_xlnm.Print_Titles" localSheetId="4">'附表1-4'!$1:$4</definedName>
    <definedName name="_xlnm.Print_Titles" localSheetId="6">'附表1-5'!$1:$4</definedName>
    <definedName name="_xlnm.Print_Titles" localSheetId="7">'附表1-6'!$1:$4</definedName>
    <definedName name="_xlnm.Print_Titles" localSheetId="8">'附表1-7'!$1:$4</definedName>
    <definedName name="_xlnm.Print_Titles" localSheetId="10">'附表1-9'!$1:$4</definedName>
    <definedName name="_xlnm.Print_Titles">#N/A</definedName>
    <definedName name="UU" localSheetId="13">#REF!</definedName>
    <definedName name="UU" localSheetId="3">#REF!</definedName>
    <definedName name="UU" localSheetId="8">#REF!</definedName>
    <definedName name="UU">#REF!</definedName>
    <definedName name="YY" localSheetId="13">#REF!</definedName>
    <definedName name="YY" localSheetId="3">#REF!</definedName>
    <definedName name="YY" localSheetId="8">#REF!</definedName>
    <definedName name="YY">#REF!</definedName>
    <definedName name="地区名称" localSheetId="13">#REF!</definedName>
    <definedName name="地区名称" localSheetId="3">#REF!</definedName>
    <definedName name="地区名称" localSheetId="8">#REF!</definedName>
    <definedName name="地区名称">#REF!</definedName>
    <definedName name="福州" localSheetId="13">#REF!</definedName>
    <definedName name="福州" localSheetId="3">#REF!</definedName>
    <definedName name="福州" localSheetId="8">#REF!</definedName>
    <definedName name="福州">#REF!</definedName>
    <definedName name="汇率" localSheetId="13">#REF!</definedName>
    <definedName name="汇率" localSheetId="3">#REF!</definedName>
    <definedName name="汇率" localSheetId="8">#REF!</definedName>
    <definedName name="汇率">#REF!</definedName>
    <definedName name="全额差额比例" localSheetId="13">'[2]C01-1'!#REF!</definedName>
    <definedName name="全额差额比例" localSheetId="3">'[2]C01-1'!#REF!</definedName>
    <definedName name="全额差额比例" localSheetId="8">'[2]C01-1'!#REF!</definedName>
    <definedName name="全额差额比例" localSheetId="9">'[2]C01-1'!#REF!</definedName>
    <definedName name="全额差额比例">'[2]C01-1'!#REF!</definedName>
    <definedName name="生产列1" localSheetId="13">#REF!</definedName>
    <definedName name="生产列1" localSheetId="3">#REF!</definedName>
    <definedName name="生产列1" localSheetId="8">#REF!</definedName>
    <definedName name="生产列1">#REF!</definedName>
    <definedName name="生产列11" localSheetId="13">#REF!</definedName>
    <definedName name="生产列11" localSheetId="3">#REF!</definedName>
    <definedName name="生产列11" localSheetId="8">#REF!</definedName>
    <definedName name="生产列11">#REF!</definedName>
    <definedName name="生产列15" localSheetId="13">#REF!</definedName>
    <definedName name="生产列15" localSheetId="3">#REF!</definedName>
    <definedName name="生产列15" localSheetId="8">#REF!</definedName>
    <definedName name="生产列15">#REF!</definedName>
    <definedName name="生产列16" localSheetId="13">#REF!</definedName>
    <definedName name="生产列16" localSheetId="3">#REF!</definedName>
    <definedName name="生产列16" localSheetId="8">#REF!</definedName>
    <definedName name="生产列16">#REF!</definedName>
    <definedName name="生产列17" localSheetId="13">#REF!</definedName>
    <definedName name="生产列17" localSheetId="3">#REF!</definedName>
    <definedName name="生产列17" localSheetId="8">#REF!</definedName>
    <definedName name="生产列17">#REF!</definedName>
    <definedName name="生产列19" localSheetId="13">#REF!</definedName>
    <definedName name="生产列19" localSheetId="3">#REF!</definedName>
    <definedName name="生产列19" localSheetId="8">#REF!</definedName>
    <definedName name="生产列19">#REF!</definedName>
    <definedName name="生产列2" localSheetId="13">#REF!</definedName>
    <definedName name="生产列2" localSheetId="3">#REF!</definedName>
    <definedName name="生产列2" localSheetId="8">#REF!</definedName>
    <definedName name="生产列2">#REF!</definedName>
    <definedName name="生产列20" localSheetId="13">#REF!</definedName>
    <definedName name="生产列20" localSheetId="3">#REF!</definedName>
    <definedName name="生产列20" localSheetId="8">#REF!</definedName>
    <definedName name="生产列20">#REF!</definedName>
    <definedName name="生产列3" localSheetId="13">#REF!</definedName>
    <definedName name="生产列3" localSheetId="3">#REF!</definedName>
    <definedName name="生产列3" localSheetId="8">#REF!</definedName>
    <definedName name="生产列3">#REF!</definedName>
    <definedName name="生产列4" localSheetId="13">#REF!</definedName>
    <definedName name="生产列4" localSheetId="3">#REF!</definedName>
    <definedName name="生产列4" localSheetId="8">#REF!</definedName>
    <definedName name="生产列4">#REF!</definedName>
    <definedName name="生产列5" localSheetId="13">#REF!</definedName>
    <definedName name="生产列5" localSheetId="3">#REF!</definedName>
    <definedName name="生产列5" localSheetId="8">#REF!</definedName>
    <definedName name="生产列5">#REF!</definedName>
    <definedName name="生产列6" localSheetId="13">#REF!</definedName>
    <definedName name="生产列6" localSheetId="3">#REF!</definedName>
    <definedName name="生产列6" localSheetId="8">#REF!</definedName>
    <definedName name="生产列6">#REF!</definedName>
    <definedName name="生产列7" localSheetId="13">#REF!</definedName>
    <definedName name="生产列7" localSheetId="3">#REF!</definedName>
    <definedName name="生产列7" localSheetId="8">#REF!</definedName>
    <definedName name="生产列7">#REF!</definedName>
    <definedName name="生产列8" localSheetId="13">#REF!</definedName>
    <definedName name="生产列8" localSheetId="3">#REF!</definedName>
    <definedName name="生产列8" localSheetId="8">#REF!</definedName>
    <definedName name="生产列8">#REF!</definedName>
    <definedName name="生产列9" localSheetId="13">#REF!</definedName>
    <definedName name="生产列9" localSheetId="3">#REF!</definedName>
    <definedName name="生产列9" localSheetId="8">#REF!</definedName>
    <definedName name="生产列9">#REF!</definedName>
    <definedName name="生产期" localSheetId="13">#REF!</definedName>
    <definedName name="生产期" localSheetId="3">#REF!</definedName>
    <definedName name="生产期" localSheetId="8">#REF!</definedName>
    <definedName name="生产期">#REF!</definedName>
    <definedName name="生产期1" localSheetId="13">#REF!</definedName>
    <definedName name="生产期1" localSheetId="3">#REF!</definedName>
    <definedName name="生产期1" localSheetId="8">#REF!</definedName>
    <definedName name="生产期1">#REF!</definedName>
    <definedName name="生产期11" localSheetId="13">#REF!</definedName>
    <definedName name="生产期11" localSheetId="3">#REF!</definedName>
    <definedName name="生产期11" localSheetId="8">#REF!</definedName>
    <definedName name="生产期11">#REF!</definedName>
    <definedName name="生产期15" localSheetId="13">#REF!</definedName>
    <definedName name="生产期15" localSheetId="3">#REF!</definedName>
    <definedName name="生产期15" localSheetId="8">#REF!</definedName>
    <definedName name="生产期15">#REF!</definedName>
    <definedName name="生产期16" localSheetId="13">#REF!</definedName>
    <definedName name="生产期16" localSheetId="3">#REF!</definedName>
    <definedName name="生产期16" localSheetId="8">#REF!</definedName>
    <definedName name="生产期16">#REF!</definedName>
    <definedName name="生产期17" localSheetId="13">#REF!</definedName>
    <definedName name="生产期17" localSheetId="3">#REF!</definedName>
    <definedName name="生产期17" localSheetId="8">#REF!</definedName>
    <definedName name="生产期17">#REF!</definedName>
    <definedName name="生产期19" localSheetId="13">#REF!</definedName>
    <definedName name="生产期19" localSheetId="3">#REF!</definedName>
    <definedName name="生产期19" localSheetId="8">#REF!</definedName>
    <definedName name="生产期19">#REF!</definedName>
    <definedName name="生产期2" localSheetId="13">#REF!</definedName>
    <definedName name="生产期2" localSheetId="3">#REF!</definedName>
    <definedName name="生产期2" localSheetId="8">#REF!</definedName>
    <definedName name="生产期2">#REF!</definedName>
    <definedName name="生产期20" localSheetId="13">#REF!</definedName>
    <definedName name="生产期20" localSheetId="3">#REF!</definedName>
    <definedName name="生产期20" localSheetId="8">#REF!</definedName>
    <definedName name="生产期20">#REF!</definedName>
    <definedName name="生产期3" localSheetId="13">#REF!</definedName>
    <definedName name="生产期3" localSheetId="3">#REF!</definedName>
    <definedName name="生产期3" localSheetId="8">#REF!</definedName>
    <definedName name="生产期3">#REF!</definedName>
    <definedName name="生产期4" localSheetId="13">#REF!</definedName>
    <definedName name="生产期4" localSheetId="3">#REF!</definedName>
    <definedName name="生产期4" localSheetId="8">#REF!</definedName>
    <definedName name="生产期4">#REF!</definedName>
    <definedName name="生产期5" localSheetId="13">#REF!</definedName>
    <definedName name="生产期5" localSheetId="3">#REF!</definedName>
    <definedName name="生产期5" localSheetId="8">#REF!</definedName>
    <definedName name="生产期5">#REF!</definedName>
    <definedName name="生产期6" localSheetId="13">#REF!</definedName>
    <definedName name="生产期6" localSheetId="3">#REF!</definedName>
    <definedName name="生产期6" localSheetId="8">#REF!</definedName>
    <definedName name="生产期6">#REF!</definedName>
    <definedName name="生产期7" localSheetId="13">#REF!</definedName>
    <definedName name="生产期7" localSheetId="3">#REF!</definedName>
    <definedName name="生产期7" localSheetId="8">#REF!</definedName>
    <definedName name="生产期7">#REF!</definedName>
    <definedName name="生产期8" localSheetId="13">#REF!</definedName>
    <definedName name="生产期8" localSheetId="3">#REF!</definedName>
    <definedName name="生产期8" localSheetId="8">#REF!</definedName>
    <definedName name="生产期8">#REF!</definedName>
    <definedName name="生产期9" localSheetId="13">#REF!</definedName>
    <definedName name="生产期9" localSheetId="3">#REF!</definedName>
    <definedName name="生产期9" localSheetId="8">#REF!</definedName>
    <definedName name="生产期9">#REF!</definedName>
    <definedName name="体制上解" localSheetId="13">#REF!</definedName>
    <definedName name="体制上解" localSheetId="3">#REF!</definedName>
    <definedName name="体制上解" localSheetId="8">#REF!</definedName>
    <definedName name="体制上解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01</t>
        </r>
      </text>
    </comment>
    <comment ref="A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02</t>
        </r>
      </text>
    </comment>
    <comment ref="A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03</t>
        </r>
      </text>
    </comment>
    <comment ref="I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03</t>
        </r>
      </text>
    </comment>
    <comment ref="A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04</t>
        </r>
      </text>
    </comment>
    <comment ref="A5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05</t>
        </r>
      </text>
    </comment>
    <comment ref="A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06</t>
        </r>
      </text>
    </comment>
    <comment ref="A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07</t>
        </r>
      </text>
    </comment>
    <comment ref="A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08</t>
        </r>
      </text>
    </comment>
    <comment ref="A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09</t>
        </r>
      </text>
    </comment>
    <comment ref="A9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</t>
        </r>
        <r>
          <rPr>
            <b/>
            <sz val="9"/>
            <rFont val="宋体"/>
            <charset val="134"/>
          </rPr>
          <t>口岸电子执法系统建设与维护</t>
        </r>
      </text>
    </comment>
    <comment ref="I9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</t>
        </r>
        <r>
          <rPr>
            <b/>
            <sz val="9"/>
            <rFont val="宋体"/>
            <charset val="134"/>
          </rPr>
          <t>口岸电子执法系统建设与维护</t>
        </r>
      </text>
    </comment>
    <comment ref="A10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10</t>
        </r>
      </text>
    </comment>
    <comment ref="A1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11</t>
        </r>
      </text>
    </comment>
    <comment ref="A1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13</t>
        </r>
      </text>
    </comment>
    <comment ref="A1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14</t>
        </r>
      </text>
    </comment>
    <comment ref="A1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23</t>
        </r>
      </text>
    </comment>
    <comment ref="A1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I1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I1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26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27</t>
        </r>
      </text>
    </comment>
    <comment ref="A1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28</t>
        </r>
      </text>
    </comment>
    <comment ref="A1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A1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31</t>
        </r>
      </text>
    </comment>
    <comment ref="A1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32</t>
        </r>
      </text>
    </comment>
    <comment ref="A20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33</t>
        </r>
      </text>
    </comment>
    <comment ref="A20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34</t>
        </r>
      </text>
    </comment>
    <comment ref="A21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35</t>
        </r>
      </text>
    </comment>
    <comment ref="A22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36</t>
        </r>
      </text>
    </comment>
    <comment ref="A2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37</t>
        </r>
      </text>
    </comment>
    <comment ref="I2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37</t>
        </r>
      </text>
    </comment>
    <comment ref="A23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38</t>
        </r>
      </text>
    </comment>
    <comment ref="I23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38</t>
        </r>
      </text>
    </comment>
    <comment ref="A2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20199</t>
        </r>
      </text>
    </comment>
    <comment ref="A26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将内卫修改为武装警察部队</t>
        </r>
      </text>
    </comment>
    <comment ref="I26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将内卫修改为武装警察部队</t>
        </r>
      </text>
    </comment>
    <comment ref="A2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20402</t>
        </r>
      </text>
    </comment>
    <comment ref="A28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20403</t>
        </r>
      </text>
    </comment>
    <comment ref="A29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20405</t>
        </r>
      </text>
    </comment>
    <comment ref="A30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20406</t>
        </r>
      </text>
    </comment>
    <comment ref="A33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20409</t>
        </r>
      </text>
    </comment>
    <comment ref="A34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20410</t>
        </r>
      </text>
    </comment>
    <comment ref="A35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</t>
        </r>
      </text>
    </comment>
    <comment ref="A35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20501</t>
        </r>
      </text>
    </comment>
    <comment ref="A3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20502</t>
        </r>
      </text>
    </comment>
    <comment ref="A37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20503</t>
        </r>
      </text>
    </comment>
    <comment ref="A37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20504</t>
        </r>
      </text>
    </comment>
    <comment ref="A38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20505</t>
        </r>
      </text>
    </comment>
    <comment ref="A38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20506</t>
        </r>
      </text>
    </comment>
    <comment ref="A39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20507</t>
        </r>
      </text>
    </comment>
    <comment ref="A39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20508</t>
        </r>
      </text>
    </comment>
    <comment ref="A4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20509</t>
        </r>
      </text>
    </comment>
    <comment ref="A4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20599</t>
        </r>
      </text>
    </comment>
    <comment ref="A40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
</t>
        </r>
      </text>
    </comment>
    <comment ref="A4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20601</t>
        </r>
      </text>
    </comment>
    <comment ref="A4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20602</t>
        </r>
      </text>
    </comment>
    <comment ref="A42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20603</t>
        </r>
      </text>
    </comment>
    <comment ref="A43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20604</t>
        </r>
      </text>
    </comment>
    <comment ref="A43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20605</t>
        </r>
      </text>
    </comment>
    <comment ref="A44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20606</t>
        </r>
      </text>
    </comment>
    <comment ref="A4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20607</t>
        </r>
      </text>
    </comment>
    <comment ref="A45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20608</t>
        </r>
      </text>
    </comment>
    <comment ref="A4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20609</t>
        </r>
      </text>
    </comment>
    <comment ref="A46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20699</t>
        </r>
      </text>
    </comment>
    <comment ref="A4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</t>
        </r>
      </text>
    </comment>
    <comment ref="A46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20701</t>
        </r>
      </text>
    </comment>
    <comment ref="A4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20702</t>
        </r>
      </text>
    </comment>
    <comment ref="A49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20703</t>
        </r>
      </text>
    </comment>
    <comment ref="A5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20706</t>
        </r>
      </text>
    </comment>
    <comment ref="I5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20706</t>
        </r>
      </text>
    </comment>
    <comment ref="A5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20708</t>
        </r>
      </text>
    </comment>
    <comment ref="I5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20708</t>
        </r>
      </text>
    </comment>
    <comment ref="A5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20799</t>
        </r>
      </text>
    </comment>
    <comment ref="A52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</t>
        </r>
      </text>
    </comment>
    <comment ref="A5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20801</t>
        </r>
      </text>
    </comment>
    <comment ref="A53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20802</t>
        </r>
      </text>
    </comment>
    <comment ref="A54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20804</t>
        </r>
      </text>
    </comment>
    <comment ref="A5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20805</t>
        </r>
      </text>
    </comment>
    <comment ref="A5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20806</t>
        </r>
      </text>
    </comment>
    <comment ref="A5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20807</t>
        </r>
      </text>
    </comment>
    <comment ref="A56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20808</t>
        </r>
      </text>
    </comment>
    <comment ref="A57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20809</t>
        </r>
      </text>
    </comment>
    <comment ref="A5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20810</t>
        </r>
      </text>
    </comment>
    <comment ref="A59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20811</t>
        </r>
      </text>
    </comment>
    <comment ref="A60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20816</t>
        </r>
      </text>
    </comment>
    <comment ref="A60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20819</t>
        </r>
      </text>
    </comment>
    <comment ref="A6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20820</t>
        </r>
      </text>
    </comment>
    <comment ref="A61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20821</t>
        </r>
      </text>
    </comment>
    <comment ref="A61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20824</t>
        </r>
      </text>
    </comment>
    <comment ref="A64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21002</t>
        </r>
      </text>
    </comment>
    <comment ref="A6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21003</t>
        </r>
      </text>
    </comment>
    <comment ref="A6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21004</t>
        </r>
      </text>
    </comment>
    <comment ref="A67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21006</t>
        </r>
      </text>
    </comment>
    <comment ref="A67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21007</t>
        </r>
      </text>
    </comment>
    <comment ref="A68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21011</t>
        </r>
      </text>
    </comment>
    <comment ref="A6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21012</t>
        </r>
      </text>
    </comment>
    <comment ref="A68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21013</t>
        </r>
      </text>
    </comment>
    <comment ref="A6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21014</t>
        </r>
      </text>
    </comment>
    <comment ref="A69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21015</t>
        </r>
      </text>
    </comment>
    <comment ref="I69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21015</t>
        </r>
      </text>
    </comment>
    <comment ref="A7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</t>
        </r>
      </text>
    </comment>
    <comment ref="A78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21201</t>
        </r>
      </text>
    </comment>
    <comment ref="A8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</t>
        </r>
      </text>
    </comment>
    <comment ref="A8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21301</t>
        </r>
      </text>
    </comment>
    <comment ref="A90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21306</t>
        </r>
      </text>
    </comment>
    <comment ref="A90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21307</t>
        </r>
      </text>
    </comment>
    <comment ref="A9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21308</t>
        </r>
      </text>
    </comment>
    <comment ref="A105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21599</t>
        </r>
      </text>
    </comment>
    <comment ref="A105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216</t>
        </r>
      </text>
    </comment>
    <comment ref="A11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I11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A112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22002</t>
        </r>
      </text>
    </comment>
    <comment ref="A114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22003</t>
        </r>
      </text>
    </comment>
    <comment ref="A11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22005</t>
        </r>
      </text>
    </comment>
    <comment ref="A11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</t>
        </r>
      </text>
    </comment>
    <comment ref="A117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22102</t>
        </r>
      </text>
    </comment>
    <comment ref="A11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22103</t>
        </r>
      </text>
    </comment>
    <comment ref="A118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</t>
        </r>
      </text>
    </comment>
    <comment ref="A11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22201</t>
        </r>
      </text>
    </comment>
    <comment ref="A119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22202</t>
        </r>
      </text>
    </comment>
    <comment ref="A12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22203</t>
        </r>
      </text>
    </comment>
    <comment ref="A12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22204</t>
        </r>
      </text>
    </comment>
    <comment ref="A122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22205</t>
        </r>
      </text>
    </comment>
    <comment ref="A12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22401</t>
        </r>
      </text>
    </comment>
    <comment ref="I12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22401</t>
        </r>
      </text>
    </comment>
    <comment ref="A12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22402</t>
        </r>
      </text>
    </comment>
    <comment ref="I12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22402</t>
        </r>
      </text>
    </comment>
    <comment ref="A12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22403</t>
        </r>
      </text>
    </comment>
    <comment ref="I12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22403</t>
        </r>
      </text>
    </comment>
    <comment ref="A12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22404</t>
        </r>
      </text>
    </comment>
    <comment ref="I12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22404</t>
        </r>
      </text>
    </comment>
    <comment ref="A126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22405</t>
        </r>
      </text>
    </comment>
    <comment ref="I126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22405</t>
        </r>
      </text>
    </comment>
    <comment ref="A12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22406</t>
        </r>
      </text>
    </comment>
    <comment ref="I12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22406</t>
        </r>
      </text>
    </comment>
    <comment ref="A12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22407</t>
        </r>
      </text>
    </comment>
    <comment ref="I12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22407</t>
        </r>
      </text>
    </comment>
  </commentList>
</comments>
</file>

<file path=xl/comments2.xml><?xml version="1.0" encoding="utf-8"?>
<comments xmlns="http://schemas.openxmlformats.org/spreadsheetml/2006/main">
  <authors>
    <author>李欢</author>
  </authors>
  <commentList>
    <comment ref="B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01</t>
        </r>
      </text>
    </comment>
    <comment ref="B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02</t>
        </r>
      </text>
    </comment>
    <comment ref="B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03</t>
        </r>
      </text>
    </comment>
    <comment ref="B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04</t>
        </r>
      </text>
    </comment>
    <comment ref="B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05</t>
        </r>
      </text>
    </comment>
    <comment ref="B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06</t>
        </r>
      </text>
    </comment>
    <comment ref="B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07</t>
        </r>
      </text>
    </comment>
    <comment ref="B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08</t>
        </r>
      </text>
    </comment>
    <comment ref="B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23</t>
        </r>
      </text>
    </comment>
    <comment ref="B1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B1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28</t>
        </r>
      </text>
    </comment>
    <comment ref="B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B1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31</t>
        </r>
      </text>
    </comment>
    <comment ref="B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32</t>
        </r>
      </text>
    </comment>
    <comment ref="B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33</t>
        </r>
      </text>
    </comment>
    <comment ref="B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34</t>
        </r>
      </text>
    </comment>
    <comment ref="B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36</t>
        </r>
      </text>
    </comment>
    <comment ref="B1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38</t>
        </r>
      </text>
    </comment>
    <comment ref="B2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20199</t>
        </r>
      </text>
    </comment>
    <comment ref="B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20402</t>
        </r>
      </text>
    </comment>
    <comment ref="B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20406</t>
        </r>
      </text>
    </comment>
    <comment ref="B2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B2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20501</t>
        </r>
      </text>
    </comment>
    <comment ref="B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20502</t>
        </r>
      </text>
    </comment>
    <comment ref="B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20503</t>
        </r>
      </text>
    </comment>
    <comment ref="B2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20601</t>
        </r>
      </text>
    </comment>
    <comment ref="B2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20604</t>
        </r>
      </text>
    </comment>
    <comment ref="B3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20607</t>
        </r>
      </text>
    </comment>
    <comment ref="B3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20701</t>
        </r>
      </text>
    </comment>
    <comment ref="B3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20703</t>
        </r>
      </text>
    </comment>
    <comment ref="B3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20706</t>
        </r>
      </text>
    </comment>
    <comment ref="B3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20708</t>
        </r>
      </text>
    </comment>
    <comment ref="B3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20808</t>
        </r>
      </text>
    </comment>
    <comment ref="B3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20809</t>
        </r>
      </text>
    </comment>
    <comment ref="B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20810</t>
        </r>
      </text>
    </comment>
    <comment ref="B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20811</t>
        </r>
      </text>
    </comment>
    <comment ref="B3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20820</t>
        </r>
      </text>
    </comment>
    <comment ref="B4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21002</t>
        </r>
      </text>
    </comment>
    <comment ref="B4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21003</t>
        </r>
      </text>
    </comment>
    <comment ref="B4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21007</t>
        </r>
      </text>
    </comment>
    <comment ref="B4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21011</t>
        </r>
      </text>
    </comment>
    <comment ref="B4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21012</t>
        </r>
      </text>
    </comment>
    <comment ref="B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21013</t>
        </r>
      </text>
    </comment>
    <comment ref="B4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21014</t>
        </r>
      </text>
    </comment>
    <comment ref="B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21201</t>
        </r>
      </text>
    </comment>
    <comment ref="B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21308</t>
        </r>
      </text>
    </comment>
    <comment ref="B6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21599</t>
        </r>
      </text>
    </comment>
    <comment ref="B6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22102</t>
        </r>
      </text>
    </comment>
    <comment ref="B6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22201</t>
        </r>
      </text>
    </comment>
    <comment ref="B6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22401</t>
        </r>
      </text>
    </comment>
    <comment ref="B7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22405</t>
        </r>
      </text>
    </comment>
    <comment ref="A12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</t>
        </r>
      </text>
    </comment>
    <comment ref="A1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
</t>
        </r>
      </text>
    </comment>
    <comment ref="A1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</t>
        </r>
      </text>
    </comment>
    <comment ref="A12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</t>
        </r>
      </text>
    </comment>
    <comment ref="A13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</t>
        </r>
      </text>
    </comment>
    <comment ref="A13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</t>
        </r>
      </text>
    </comment>
    <comment ref="A13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216</t>
        </r>
      </text>
    </comment>
    <comment ref="A13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A1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</t>
        </r>
      </text>
    </comment>
    <comment ref="A1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</t>
        </r>
      </text>
    </comment>
  </commentList>
</comments>
</file>

<file path=xl/sharedStrings.xml><?xml version="1.0" encoding="utf-8"?>
<sst xmlns="http://schemas.openxmlformats.org/spreadsheetml/2006/main" count="3853" uniqueCount="2614">
  <si>
    <t>附件1：</t>
  </si>
  <si>
    <t>2019年度预算公开模板</t>
  </si>
  <si>
    <t>一、政府预算公开模板</t>
  </si>
  <si>
    <t>归属级次</t>
  </si>
  <si>
    <t>1、</t>
  </si>
  <si>
    <t>附表1-1：2019年度一般公共预算收入预算表</t>
  </si>
  <si>
    <t>省、市、县</t>
  </si>
  <si>
    <t>2、</t>
  </si>
  <si>
    <t>附表1-2：2019年度一般公共预算支出预算表</t>
  </si>
  <si>
    <t>3、</t>
  </si>
  <si>
    <t>附表1-3：2019年度本级一般公共预算收入预算表</t>
  </si>
  <si>
    <t>省、市</t>
  </si>
  <si>
    <t>4、</t>
  </si>
  <si>
    <t>附表1-4：2019年度本级一般公共预算支出预算表</t>
  </si>
  <si>
    <t>5、</t>
  </si>
  <si>
    <t>附表1-5：2019年度本级一般公共预算支出经济分类情况表</t>
  </si>
  <si>
    <t>6、</t>
  </si>
  <si>
    <t>附表1-6：2019年度本级一般公共预算基本支出经济分类情况表</t>
  </si>
  <si>
    <t>7、</t>
  </si>
  <si>
    <t>附表1-7：2019年度一般公共预算对下税收返还和转移支付预算表（分项目）</t>
  </si>
  <si>
    <t>8、</t>
  </si>
  <si>
    <t>附表1-8：2019年度一般公共预算对下税收返还和转移支付预算表（分地区）</t>
  </si>
  <si>
    <t>9、</t>
  </si>
  <si>
    <t>附表1-9：2019年度本级一般公共预算“三公”经费支出预算表</t>
  </si>
  <si>
    <t>10、</t>
  </si>
  <si>
    <t>附表1-10：2019年度政府性基金收入预算表</t>
  </si>
  <si>
    <t>11、</t>
  </si>
  <si>
    <t>附表1-11：2019年度政府性基金支出预算表</t>
  </si>
  <si>
    <t>12、</t>
  </si>
  <si>
    <t>附表1-12：2019年度本级政府性基金收入预算表</t>
  </si>
  <si>
    <t>13、</t>
  </si>
  <si>
    <t>附表1-13：2019年度本级政府性基金支出预算表</t>
  </si>
  <si>
    <t>14、</t>
  </si>
  <si>
    <t>附表1-14：2019年度政府性基金转移支付预算表</t>
  </si>
  <si>
    <t>15、</t>
  </si>
  <si>
    <t>附表1-15：2019年度国有资本经营收入预算表</t>
  </si>
  <si>
    <t>16、</t>
  </si>
  <si>
    <t>附表1-16：2019年度国有资本经营支出预算表</t>
  </si>
  <si>
    <t>17、</t>
  </si>
  <si>
    <t>附表1-17：2019年度本级国有资本经营收入预算表</t>
  </si>
  <si>
    <t>18、</t>
  </si>
  <si>
    <t>附表1-18：2019年度本级国有资本经营支出预算表</t>
  </si>
  <si>
    <t>19、</t>
  </si>
  <si>
    <t>附表1-19：2019年度社会保险基金预算收入表</t>
  </si>
  <si>
    <t>20、</t>
  </si>
  <si>
    <t>附表1-20：2019年度社会保险基金预算支出表</t>
  </si>
  <si>
    <t>21、</t>
  </si>
  <si>
    <t>附表1-21：2019年度本级社会保险基金预算收入表</t>
  </si>
  <si>
    <t>22、</t>
  </si>
  <si>
    <t>附表1-22：2019年度本级社会保险基金预算支出表</t>
  </si>
  <si>
    <t>23、</t>
  </si>
  <si>
    <t>附表1-23：2019年度本级财政专项资金管理清单目录</t>
  </si>
  <si>
    <t>省</t>
  </si>
  <si>
    <t>五、政府债务公开模块</t>
  </si>
  <si>
    <t>附表5-1：2019年度政府一般债务余额和限额情况表</t>
  </si>
  <si>
    <t>附表5-3：2019年度政府专项债务余额和限额情况表</t>
  </si>
  <si>
    <t>六、政府预决算相关重要事项说明</t>
  </si>
  <si>
    <t>附表6：政府预决算相关重要事项说明</t>
  </si>
  <si>
    <t>备注：模板包含政府预算23张、政府决算22张、部门预算12张、部门决算10张、政府债务4张共71张以及部门预决算说明、政府预决算相关重要事项说明文字范本各1套，各市、县（区）结合实际情况公开本地区预决算信息。</t>
  </si>
  <si>
    <t>附表1-1</t>
  </si>
  <si>
    <t>2019年度一般公共预算收入预算表</t>
  </si>
  <si>
    <t>单位：万元</t>
  </si>
  <si>
    <t>收入项目</t>
  </si>
  <si>
    <t>当年预算数</t>
  </si>
  <si>
    <t>上年执行数(或上年预算数)</t>
  </si>
  <si>
    <t>当年预算数为上年执行数(或上年预算数)的％</t>
  </si>
  <si>
    <t>一、税收收入</t>
  </si>
  <si>
    <t>税收收入</t>
  </si>
  <si>
    <t xml:space="preserve">    增值税</t>
  </si>
  <si>
    <t>增值税(25%)</t>
  </si>
  <si>
    <t xml:space="preserve">    消费税</t>
  </si>
  <si>
    <t>营改增增值税(100%)</t>
  </si>
  <si>
    <t xml:space="preserve">    企业所得税</t>
  </si>
  <si>
    <t>营业税</t>
  </si>
  <si>
    <t xml:space="preserve">    企业所得税退税</t>
  </si>
  <si>
    <t>企业所得税（40%）</t>
  </si>
  <si>
    <t xml:space="preserve">    个人所得税</t>
  </si>
  <si>
    <t>企业所得税退税</t>
  </si>
  <si>
    <t xml:space="preserve">    资源税</t>
  </si>
  <si>
    <t>个人所得税(40%)</t>
  </si>
  <si>
    <t xml:space="preserve">    城市维护建设税</t>
  </si>
  <si>
    <t>资源税</t>
  </si>
  <si>
    <t xml:space="preserve">    房产税</t>
  </si>
  <si>
    <t>固定资产投向税</t>
  </si>
  <si>
    <t xml:space="preserve">    印花税</t>
  </si>
  <si>
    <t>城市建设维护建设税</t>
  </si>
  <si>
    <t xml:space="preserve">    城镇土地使用税</t>
  </si>
  <si>
    <t>房产税</t>
  </si>
  <si>
    <t xml:space="preserve">    土地增值税</t>
  </si>
  <si>
    <t>印花税</t>
  </si>
  <si>
    <t xml:space="preserve">    车船税</t>
  </si>
  <si>
    <t>城镇土地使用税</t>
  </si>
  <si>
    <t xml:space="preserve">    耕地占用税</t>
  </si>
  <si>
    <t>土地增值税</t>
  </si>
  <si>
    <t xml:space="preserve">    契税</t>
  </si>
  <si>
    <t>车船使用税</t>
  </si>
  <si>
    <t xml:space="preserve">    烟叶税</t>
  </si>
  <si>
    <t>耕地占用税</t>
  </si>
  <si>
    <t xml:space="preserve">    其他税收收入</t>
  </si>
  <si>
    <t>契税</t>
  </si>
  <si>
    <t>二、非税收入</t>
  </si>
  <si>
    <t>烟叶税</t>
  </si>
  <si>
    <t xml:space="preserve">    专项收入</t>
  </si>
  <si>
    <t>环境保护税</t>
  </si>
  <si>
    <t xml:space="preserve">    行政事业性收费收入</t>
  </si>
  <si>
    <t>非税收入</t>
  </si>
  <si>
    <t xml:space="preserve">    罚没收入</t>
  </si>
  <si>
    <t>专款收入</t>
  </si>
  <si>
    <t xml:space="preserve">    国有资本经营收入</t>
  </si>
  <si>
    <t xml:space="preserve">  教育费附加</t>
  </si>
  <si>
    <t xml:space="preserve">    国有资源（资产）有偿使用收入</t>
  </si>
  <si>
    <t>行政性收费收入</t>
  </si>
  <si>
    <t xml:space="preserve">    捐赠收入</t>
  </si>
  <si>
    <t>罚没收入</t>
  </si>
  <si>
    <t xml:space="preserve">    政府住房基金收入</t>
  </si>
  <si>
    <t>国有资本经营收入</t>
  </si>
  <si>
    <t xml:space="preserve">    其他收入</t>
  </si>
  <si>
    <t>国有资源有偿使用收入</t>
  </si>
  <si>
    <t>收入小计</t>
  </si>
  <si>
    <t>其他收入</t>
  </si>
  <si>
    <t>三、债务收入</t>
  </si>
  <si>
    <t>二、上级补助收入</t>
  </si>
  <si>
    <t>四、转移性收入</t>
  </si>
  <si>
    <t xml:space="preserve">  （一）返还性收入</t>
  </si>
  <si>
    <t xml:space="preserve">   上级补助收入</t>
  </si>
  <si>
    <t xml:space="preserve">  （二）一般性转移支付收入</t>
  </si>
  <si>
    <t xml:space="preserve">    返还性收入</t>
  </si>
  <si>
    <t xml:space="preserve">      1.体制补助收入</t>
  </si>
  <si>
    <t xml:space="preserve">    一般性转移支付收入</t>
  </si>
  <si>
    <t xml:space="preserve">      2.均衡性转移支付补助收入 </t>
  </si>
  <si>
    <t xml:space="preserve">    专项转移支付收入</t>
  </si>
  <si>
    <t xml:space="preserve">      3.革命老区及边境地区转移支付收入</t>
  </si>
  <si>
    <t xml:space="preserve">   上解收入</t>
  </si>
  <si>
    <t xml:space="preserve">       4.县级基本财力保障机制奖补资金收入</t>
  </si>
  <si>
    <t xml:space="preserve">   上年结余收入</t>
  </si>
  <si>
    <t xml:space="preserve">      5.结算补助收入</t>
  </si>
  <si>
    <t xml:space="preserve">   调入资金</t>
  </si>
  <si>
    <t xml:space="preserve">      6.重点生态功能区转移支付补助   </t>
  </si>
  <si>
    <t xml:space="preserve">   调入预算稳定调节基金</t>
  </si>
  <si>
    <t xml:space="preserve">      7.农村综合改革等转移支付收入</t>
  </si>
  <si>
    <t xml:space="preserve">   债券转贷收入</t>
  </si>
  <si>
    <t xml:space="preserve">      8.固定数额补助收入</t>
  </si>
  <si>
    <t xml:space="preserve">   接收其他地区援助收入</t>
  </si>
  <si>
    <t xml:space="preserve">      9.专项转移支付收入</t>
  </si>
  <si>
    <t>收入合计</t>
  </si>
  <si>
    <t xml:space="preserve">      10.其他一般性转移支付收入 </t>
  </si>
  <si>
    <t xml:space="preserve">  （三）专项补助收入</t>
  </si>
  <si>
    <t>三、地方政府债券转贷收入</t>
  </si>
  <si>
    <t xml:space="preserve">     其中:新增债券</t>
  </si>
  <si>
    <t xml:space="preserve">          置换债券</t>
  </si>
  <si>
    <t>四、下级上解收入</t>
  </si>
  <si>
    <t>五、调入预算稳定调节基金</t>
  </si>
  <si>
    <t>六、调入资金</t>
  </si>
  <si>
    <t xml:space="preserve">     1、预算内基金调入</t>
  </si>
  <si>
    <t xml:space="preserve">     2、预算外调入</t>
  </si>
  <si>
    <t xml:space="preserve"> 　  3、乡镇预算外调入</t>
  </si>
  <si>
    <t xml:space="preserve">                                                                                                               </t>
  </si>
  <si>
    <t>七、待偿债置换一般债券结余</t>
  </si>
  <si>
    <t>八、上年结余</t>
  </si>
  <si>
    <t xml:space="preserve">   结转下年支出</t>
  </si>
  <si>
    <t xml:space="preserve">    净结余</t>
  </si>
  <si>
    <t xml:space="preserve">         收入合计</t>
  </si>
  <si>
    <t>附表1-2</t>
  </si>
  <si>
    <t>2019年度一般公共预算支出预算表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</si>
  <si>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</si>
  <si>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</si>
  <si>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</si>
  <si>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</si>
  <si>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</si>
  <si>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四、公共安全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</si>
  <si>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</si>
  <si>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</si>
  <si>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</si>
  <si>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</si>
  <si>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</si>
  <si>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</si>
  <si>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</si>
  <si>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</si>
  <si>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</si>
  <si>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</si>
  <si>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</si>
  <si>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</si>
  <si>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</si>
  <si>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</si>
  <si>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</si>
  <si>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</si>
  <si>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</si>
  <si>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</si>
  <si>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</si>
  <si>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</si>
  <si>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二十一、预备费</t>
  </si>
  <si>
    <t>二十三、其它支出</t>
  </si>
  <si>
    <t>二十二、其他支出</t>
  </si>
  <si>
    <t>二十四、债务付息支出</t>
  </si>
  <si>
    <t>二十三、债务付息支出</t>
  </si>
  <si>
    <t>二十五、债务发行费用支出</t>
  </si>
  <si>
    <t>二十四、债务发行费用支出</t>
  </si>
  <si>
    <t>支出小计</t>
  </si>
  <si>
    <t>公共财政支出小计</t>
  </si>
  <si>
    <t>债务还本支出</t>
  </si>
  <si>
    <t>一、 债务还本支出</t>
  </si>
  <si>
    <t>转移性支出</t>
  </si>
  <si>
    <t>二、上解支出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</si>
  <si>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</si>
  <si>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</si>
  <si>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</si>
  <si>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</si>
  <si>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</si>
  <si>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</si>
  <si>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</si>
  <si>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</si>
  <si>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</si>
  <si>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</si>
  <si>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</si>
  <si>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</si>
  <si>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</si>
  <si>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</si>
  <si>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附表1-3</t>
  </si>
  <si>
    <t>2019年度本级一般公共预算收入预算表</t>
  </si>
  <si>
    <t>收    入    项    目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</si>
  <si>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9年县本级预算数</t>
    </r>
  </si>
  <si>
    <t>2018年县本级预算数</t>
  </si>
  <si>
    <t xml:space="preserve"> 公共财政总收入合计</t>
  </si>
  <si>
    <t>上划中央收入</t>
  </si>
  <si>
    <t>上划中央增值税</t>
  </si>
  <si>
    <t>消费税</t>
  </si>
  <si>
    <t>上划中央企业所得税</t>
  </si>
  <si>
    <t>上划中央个人所得税</t>
  </si>
  <si>
    <t>地方公共财政收入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</si>
  <si>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教育费附加</t>
    </r>
  </si>
  <si>
    <t xml:space="preserve">   债务转贷收入</t>
  </si>
  <si>
    <t>附表1-4</t>
  </si>
  <si>
    <t>2019年度本级一般公共预算支出预算表</t>
  </si>
  <si>
    <t>一、一般公共服务</t>
  </si>
  <si>
    <t>一般公共服务支出</t>
  </si>
  <si>
    <t xml:space="preserve">    人大事务</t>
  </si>
  <si>
    <t>人大事务</t>
  </si>
  <si>
    <t xml:space="preserve">      行政运行</t>
  </si>
  <si>
    <t>行政运行</t>
  </si>
  <si>
    <t xml:space="preserve">      一般行政管理事务</t>
  </si>
  <si>
    <t>一般行政管理事务</t>
  </si>
  <si>
    <t xml:space="preserve">      机关服务</t>
  </si>
  <si>
    <t>机关服务</t>
  </si>
  <si>
    <t xml:space="preserve">      人大会议</t>
  </si>
  <si>
    <t>人大会议</t>
  </si>
  <si>
    <t xml:space="preserve">      人大立法</t>
  </si>
  <si>
    <t>人大立法</t>
  </si>
  <si>
    <t xml:space="preserve">      人大监督</t>
  </si>
  <si>
    <t>人大监督</t>
  </si>
  <si>
    <t xml:space="preserve">      人大代表履职能力提升</t>
  </si>
  <si>
    <t>人大代表履职能力提升</t>
  </si>
  <si>
    <t xml:space="preserve">      代表工作</t>
  </si>
  <si>
    <t>代表工作</t>
  </si>
  <si>
    <t xml:space="preserve">      人大信访工作</t>
  </si>
  <si>
    <t>人大信访工作</t>
  </si>
  <si>
    <t xml:space="preserve">      事业运行</t>
  </si>
  <si>
    <t>事业运行</t>
  </si>
  <si>
    <t xml:space="preserve">      其他人大事务支出</t>
  </si>
  <si>
    <t>其他人大事务支出</t>
  </si>
  <si>
    <t xml:space="preserve">    政协事务</t>
  </si>
  <si>
    <t>政协事务</t>
  </si>
  <si>
    <t xml:space="preserve">      政协会议</t>
  </si>
  <si>
    <t>政协会议</t>
  </si>
  <si>
    <t xml:space="preserve">      委员视察</t>
  </si>
  <si>
    <t>委员视察</t>
  </si>
  <si>
    <t xml:space="preserve">      参政议政</t>
  </si>
  <si>
    <t>参政议政</t>
  </si>
  <si>
    <t xml:space="preserve">      其他政协事务支出</t>
  </si>
  <si>
    <t>其他政协事务支出</t>
  </si>
  <si>
    <t xml:space="preserve">    政府办公厅(室)及相关机构事务</t>
  </si>
  <si>
    <t>政府办公厅(室)及相关机构事务</t>
  </si>
  <si>
    <t xml:space="preserve">      专项服务</t>
  </si>
  <si>
    <t>专项服务</t>
  </si>
  <si>
    <t xml:space="preserve">      专项业务活动</t>
  </si>
  <si>
    <t>专项业务活动</t>
  </si>
  <si>
    <t xml:space="preserve">      政务公开审批</t>
  </si>
  <si>
    <t>政务公开审批</t>
  </si>
  <si>
    <t xml:space="preserve">      信访事务</t>
  </si>
  <si>
    <t>信访事务</t>
  </si>
  <si>
    <t xml:space="preserve">      参事事务</t>
  </si>
  <si>
    <t>参事事务</t>
  </si>
  <si>
    <t xml:space="preserve">      其他政府办公厅（室）及相关机构事务支出</t>
  </si>
  <si>
    <t>其他政府办公厅（室）及相关机构事务支出</t>
  </si>
  <si>
    <t xml:space="preserve">    发展与改革事务</t>
  </si>
  <si>
    <t>发展与改革事务</t>
  </si>
  <si>
    <t xml:space="preserve">      战略规划与实施</t>
  </si>
  <si>
    <t>战略规划与实施</t>
  </si>
  <si>
    <t xml:space="preserve">      日常经济运行调节</t>
  </si>
  <si>
    <t>日常经济运行调节</t>
  </si>
  <si>
    <t xml:space="preserve">      社会事业发展规划</t>
  </si>
  <si>
    <t>社会事业发展规划</t>
  </si>
  <si>
    <t xml:space="preserve">      经济体制改革研究</t>
  </si>
  <si>
    <t>经济体制改革研究</t>
  </si>
  <si>
    <t xml:space="preserve">      物价管理</t>
  </si>
  <si>
    <t>物价管理</t>
  </si>
  <si>
    <t xml:space="preserve">      应对气候变化管理事务</t>
  </si>
  <si>
    <t>应对气候变化管理事务</t>
  </si>
  <si>
    <t xml:space="preserve">      其他发展与改革事务支出</t>
  </si>
  <si>
    <t>其他发展与改革事务支出</t>
  </si>
  <si>
    <t xml:space="preserve">    统计信息事务</t>
  </si>
  <si>
    <t>统计信息事务</t>
  </si>
  <si>
    <t xml:space="preserve">      信息事务</t>
  </si>
  <si>
    <t>信息事务</t>
  </si>
  <si>
    <t xml:space="preserve">      专项统计业务</t>
  </si>
  <si>
    <t>专项统计业务</t>
  </si>
  <si>
    <t xml:space="preserve">      统计管理</t>
  </si>
  <si>
    <t>统计管理</t>
  </si>
  <si>
    <t xml:space="preserve">      专项普查活动</t>
  </si>
  <si>
    <t>专项普查活动</t>
  </si>
  <si>
    <t xml:space="preserve">      统计抽样调查</t>
  </si>
  <si>
    <t>统计抽样调查</t>
  </si>
  <si>
    <t xml:space="preserve">      其他统计信息事务支出</t>
  </si>
  <si>
    <t>其他统计信息事务支出</t>
  </si>
  <si>
    <t xml:space="preserve">    财政事务</t>
  </si>
  <si>
    <t>财政事务</t>
  </si>
  <si>
    <t xml:space="preserve">      预算改革业务</t>
  </si>
  <si>
    <t>预算改革业务</t>
  </si>
  <si>
    <t xml:space="preserve">      财政国库业务</t>
  </si>
  <si>
    <t>财政国库业务</t>
  </si>
  <si>
    <t xml:space="preserve">      财政监察</t>
  </si>
  <si>
    <t>财政监察</t>
  </si>
  <si>
    <t xml:space="preserve">      信息化建设</t>
  </si>
  <si>
    <t>信息化建设</t>
  </si>
  <si>
    <t xml:space="preserve">      财政委托业务支出</t>
  </si>
  <si>
    <t>财政委托业务支出</t>
  </si>
  <si>
    <t xml:space="preserve">      其他财政事务支出</t>
  </si>
  <si>
    <t>其他财政事务支出</t>
  </si>
  <si>
    <t xml:space="preserve">    税收事务</t>
  </si>
  <si>
    <t>税收事务</t>
  </si>
  <si>
    <t xml:space="preserve">      税务办案</t>
  </si>
  <si>
    <t>税务办案</t>
  </si>
  <si>
    <t xml:space="preserve">      税务登记证及发票管理</t>
  </si>
  <si>
    <t>税务登记证及发票管理</t>
  </si>
  <si>
    <t xml:space="preserve">      代扣代收代征税款手续费</t>
  </si>
  <si>
    <t>代扣代收代征税款手续费</t>
  </si>
  <si>
    <t xml:space="preserve">      税务宣传</t>
  </si>
  <si>
    <t>税务宣传</t>
  </si>
  <si>
    <t xml:space="preserve">      协税护税</t>
  </si>
  <si>
    <t>协税护税</t>
  </si>
  <si>
    <t xml:space="preserve">      其他税收事务支出</t>
  </si>
  <si>
    <t>其他税收事务支出</t>
  </si>
  <si>
    <t xml:space="preserve">    审计事务</t>
  </si>
  <si>
    <t>审计事务</t>
  </si>
  <si>
    <t xml:space="preserve">      审计业务</t>
  </si>
  <si>
    <t>审计业务</t>
  </si>
  <si>
    <t xml:space="preserve">      审计管理</t>
  </si>
  <si>
    <t>审计管理</t>
  </si>
  <si>
    <t xml:space="preserve">      其他审计事务支出</t>
  </si>
  <si>
    <t>其他审计事务支出</t>
  </si>
  <si>
    <t xml:space="preserve">    海关事务</t>
  </si>
  <si>
    <t>海关事务</t>
  </si>
  <si>
    <t xml:space="preserve">      收费业务</t>
  </si>
  <si>
    <t>收费业务</t>
  </si>
  <si>
    <t xml:space="preserve">      缉私办案</t>
  </si>
  <si>
    <t>缉私办案</t>
  </si>
  <si>
    <t xml:space="preserve">      口岸管理</t>
  </si>
  <si>
    <t>口岸管理</t>
  </si>
  <si>
    <t xml:space="preserve">      海关关务</t>
  </si>
  <si>
    <t>海关关务</t>
  </si>
  <si>
    <t xml:space="preserve">      关税征管</t>
  </si>
  <si>
    <t>关税征管</t>
  </si>
  <si>
    <t xml:space="preserve">      海关监管</t>
  </si>
  <si>
    <t>海关监管</t>
  </si>
  <si>
    <t xml:space="preserve">      检验检疫</t>
  </si>
  <si>
    <t>检验检疫</t>
  </si>
  <si>
    <t xml:space="preserve">      其他海关事务支出</t>
  </si>
  <si>
    <t>其他海关事务支出</t>
  </si>
  <si>
    <t xml:space="preserve">    人力资源事务</t>
  </si>
  <si>
    <t>人力资源事务</t>
  </si>
  <si>
    <t xml:space="preserve">      政府特殊津贴</t>
  </si>
  <si>
    <t>政府特殊津贴</t>
  </si>
  <si>
    <t xml:space="preserve">      资助留学回国人员</t>
  </si>
  <si>
    <t>资助留学回国人员</t>
  </si>
  <si>
    <t xml:space="preserve">      博士后日常经费</t>
  </si>
  <si>
    <t>博士后日常经费</t>
  </si>
  <si>
    <t xml:space="preserve">      引进人才费用</t>
  </si>
  <si>
    <t>引进人才费用</t>
  </si>
  <si>
    <t xml:space="preserve">      其他人力资源事务支出</t>
  </si>
  <si>
    <t>其他人力资源事务支出</t>
  </si>
  <si>
    <t xml:space="preserve">    纪检监察事务</t>
  </si>
  <si>
    <t>纪检监察事务</t>
  </si>
  <si>
    <t xml:space="preserve">      大案要案查处</t>
  </si>
  <si>
    <t>大案要案查处</t>
  </si>
  <si>
    <t xml:space="preserve">      派驻派出机构</t>
  </si>
  <si>
    <t>派驻派出机构</t>
  </si>
  <si>
    <t xml:space="preserve">      中央巡视</t>
  </si>
  <si>
    <t>中央巡视</t>
  </si>
  <si>
    <t xml:space="preserve">      其他纪检监察事务支出</t>
  </si>
  <si>
    <t>其他纪检监察事务支出</t>
  </si>
  <si>
    <t xml:space="preserve">    商贸事务</t>
  </si>
  <si>
    <t>商贸事务</t>
  </si>
  <si>
    <t xml:space="preserve">      对外贸易管理</t>
  </si>
  <si>
    <t>对外贸易管理</t>
  </si>
  <si>
    <t xml:space="preserve">      国际经济合作</t>
  </si>
  <si>
    <t>国际经济合作</t>
  </si>
  <si>
    <t xml:space="preserve">      外资管理</t>
  </si>
  <si>
    <t>外资管理</t>
  </si>
  <si>
    <t xml:space="preserve">      国内贸易管理</t>
  </si>
  <si>
    <t>国内贸易管理</t>
  </si>
  <si>
    <t xml:space="preserve">      招商引资</t>
  </si>
  <si>
    <t>招商引资</t>
  </si>
  <si>
    <t xml:space="preserve">      其他商贸事务支出</t>
  </si>
  <si>
    <t>其他商贸事务支出</t>
  </si>
  <si>
    <t xml:space="preserve">    知识产权事务</t>
  </si>
  <si>
    <t>知识产权事务</t>
  </si>
  <si>
    <t xml:space="preserve">      专利审批</t>
  </si>
  <si>
    <t>专利审批</t>
  </si>
  <si>
    <t xml:space="preserve">      国家知识产权战略</t>
  </si>
  <si>
    <t>国家知识产权战略</t>
  </si>
  <si>
    <t xml:space="preserve">      专利试点和产业化推进</t>
  </si>
  <si>
    <t>专利试点和产业化推进</t>
  </si>
  <si>
    <t xml:space="preserve">      专利执法</t>
  </si>
  <si>
    <t>专利执法</t>
  </si>
  <si>
    <t xml:space="preserve">      国际组织专项活动</t>
  </si>
  <si>
    <t>国际组织专项活动</t>
  </si>
  <si>
    <t xml:space="preserve">      知识产权宏观管理</t>
  </si>
  <si>
    <t>知识产权宏观管理</t>
  </si>
  <si>
    <t xml:space="preserve">      商标管理</t>
  </si>
  <si>
    <t>商标管理</t>
  </si>
  <si>
    <t xml:space="preserve">      原产地地理标志管理</t>
  </si>
  <si>
    <t>原产地地理标志管理</t>
  </si>
  <si>
    <t xml:space="preserve">      其他知识产权事务支出</t>
  </si>
  <si>
    <t>其他知识产权事务支出</t>
  </si>
  <si>
    <t xml:space="preserve">    民族事务</t>
  </si>
  <si>
    <t>民族事务</t>
  </si>
  <si>
    <t xml:space="preserve">      民族工作专项</t>
  </si>
  <si>
    <t>民族工作专项</t>
  </si>
  <si>
    <t xml:space="preserve">      其他民族事务支出</t>
  </si>
  <si>
    <t>其他民族事务支出</t>
  </si>
  <si>
    <t xml:space="preserve">    港澳台事务</t>
  </si>
  <si>
    <t>港澳台事务</t>
  </si>
  <si>
    <t xml:space="preserve">      港澳事务</t>
  </si>
  <si>
    <t>港澳事务</t>
  </si>
  <si>
    <t xml:space="preserve">      台湾事务</t>
  </si>
  <si>
    <t>台湾事务</t>
  </si>
  <si>
    <t xml:space="preserve">      其他港澳台事务支出</t>
  </si>
  <si>
    <t>其他港澳台事务支出</t>
  </si>
  <si>
    <t xml:space="preserve">    档案事务</t>
  </si>
  <si>
    <t>档案事务</t>
  </si>
  <si>
    <t xml:space="preserve">      档案馆</t>
  </si>
  <si>
    <t>档案馆</t>
  </si>
  <si>
    <t xml:space="preserve">      其他档案事务支出</t>
  </si>
  <si>
    <t>其他档案事务支出</t>
  </si>
  <si>
    <t xml:space="preserve">    民主党派及工商联事务</t>
  </si>
  <si>
    <t>民主党派及工商联事务</t>
  </si>
  <si>
    <t xml:space="preserve">      其他民主党派及工商联事务支出</t>
  </si>
  <si>
    <t>其他民主党派及工商联事务支出</t>
  </si>
  <si>
    <t xml:space="preserve">    群众团体事务</t>
  </si>
  <si>
    <t>群众团体事务</t>
  </si>
  <si>
    <t xml:space="preserve">      工会服务</t>
  </si>
  <si>
    <t>工会服务</t>
  </si>
  <si>
    <t xml:space="preserve">      其他群众团体事务支出</t>
  </si>
  <si>
    <t>其他群众团体事务支出</t>
  </si>
  <si>
    <t xml:space="preserve">    党委办公厅（室）及相关机构事务</t>
  </si>
  <si>
    <t>党委办公厅（室）及相关机构事务</t>
  </si>
  <si>
    <t xml:space="preserve">      专项业务</t>
  </si>
  <si>
    <t>专项业务</t>
  </si>
  <si>
    <t xml:space="preserve">      其他党委办公厅（室）及相关机构事务支出</t>
  </si>
  <si>
    <t>其他党委办公厅（室）及相关机构事务支出</t>
  </si>
  <si>
    <t xml:space="preserve">    组织事务</t>
  </si>
  <si>
    <t>组织事务</t>
  </si>
  <si>
    <t xml:space="preserve">      公务员事务</t>
  </si>
  <si>
    <t>公务员事务</t>
  </si>
  <si>
    <t xml:space="preserve">      其他组织事务支出</t>
  </si>
  <si>
    <t>其他组织事务支出</t>
  </si>
  <si>
    <t xml:space="preserve">    宣传事务</t>
  </si>
  <si>
    <t>宣传事务</t>
  </si>
  <si>
    <t xml:space="preserve">      其他宣传事务支出</t>
  </si>
  <si>
    <t>其他宣传事务支出</t>
  </si>
  <si>
    <t xml:space="preserve">    统战事务</t>
  </si>
  <si>
    <t>统战事务</t>
  </si>
  <si>
    <t xml:space="preserve">      宗教事务</t>
  </si>
  <si>
    <t>宗教事务</t>
  </si>
  <si>
    <t xml:space="preserve">      华侨事务</t>
  </si>
  <si>
    <t>华侨事务</t>
  </si>
  <si>
    <t xml:space="preserve">      其他统战事务支出</t>
  </si>
  <si>
    <t>其他统战事务支出</t>
  </si>
  <si>
    <t xml:space="preserve">    对外联络事务</t>
  </si>
  <si>
    <t>对外联络事务</t>
  </si>
  <si>
    <t xml:space="preserve">      其他对外联络事务支出</t>
  </si>
  <si>
    <t>其他对外联络事务支出</t>
  </si>
  <si>
    <t xml:space="preserve">    其他共产党事务支出</t>
  </si>
  <si>
    <t>其他共产党事务支出</t>
  </si>
  <si>
    <t xml:space="preserve">      其他共产党事务支出</t>
  </si>
  <si>
    <t xml:space="preserve">    网信事务</t>
  </si>
  <si>
    <t>网信事务</t>
  </si>
  <si>
    <t xml:space="preserve">      其他网信事务支出</t>
  </si>
  <si>
    <t>其他网信事务支出</t>
  </si>
  <si>
    <t xml:space="preserve">    市场监督管理事务</t>
  </si>
  <si>
    <t>市场监督管理事务</t>
  </si>
  <si>
    <t xml:space="preserve">      市场监督管理专项</t>
  </si>
  <si>
    <t>市场监督管理专项</t>
  </si>
  <si>
    <t xml:space="preserve">      市场监督执法</t>
  </si>
  <si>
    <t>市场监督执法</t>
  </si>
  <si>
    <t xml:space="preserve">      消费者权益保护</t>
  </si>
  <si>
    <t>消费者权益保护</t>
  </si>
  <si>
    <t xml:space="preserve">      价格监督检查</t>
  </si>
  <si>
    <t>价格监督检查</t>
  </si>
  <si>
    <t xml:space="preserve">      市场监督管理技术支持</t>
  </si>
  <si>
    <t>市场监督管理技术支持</t>
  </si>
  <si>
    <t xml:space="preserve">      认证认可监督管理</t>
  </si>
  <si>
    <t>认证认可监督管理</t>
  </si>
  <si>
    <t xml:space="preserve">      标准化管理</t>
  </si>
  <si>
    <t>标准化管理</t>
  </si>
  <si>
    <t xml:space="preserve">      药品事务</t>
  </si>
  <si>
    <t>药品事务</t>
  </si>
  <si>
    <t xml:space="preserve">      医疗器械事务</t>
  </si>
  <si>
    <t>医疗器械事务</t>
  </si>
  <si>
    <t xml:space="preserve">      化妆品事务</t>
  </si>
  <si>
    <t>化妆品事务</t>
  </si>
  <si>
    <t xml:space="preserve">      其他市场监督管理事务</t>
  </si>
  <si>
    <t>其他市场监督管理事务</t>
  </si>
  <si>
    <t xml:space="preserve">    其他一般公共服务支出</t>
  </si>
  <si>
    <t>其他一般公共服务支出</t>
  </si>
  <si>
    <t xml:space="preserve">      国家赔偿费用支出</t>
  </si>
  <si>
    <t>国家赔偿费用支出</t>
  </si>
  <si>
    <t xml:space="preserve">      其他一般公共服务支出</t>
  </si>
  <si>
    <t>外交支出</t>
  </si>
  <si>
    <t xml:space="preserve">    对外合作与交流</t>
  </si>
  <si>
    <t>对外合作与交流</t>
  </si>
  <si>
    <t xml:space="preserve">    其他外交支出</t>
  </si>
  <si>
    <t>其他外交支出</t>
  </si>
  <si>
    <t>国防支出</t>
  </si>
  <si>
    <t xml:space="preserve">    国防动员</t>
  </si>
  <si>
    <t>国防动员</t>
  </si>
  <si>
    <t xml:space="preserve">      兵役征集</t>
  </si>
  <si>
    <t>兵役征集</t>
  </si>
  <si>
    <t xml:space="preserve">      经济动员</t>
  </si>
  <si>
    <t>经济动员</t>
  </si>
  <si>
    <t xml:space="preserve">      人民防空</t>
  </si>
  <si>
    <t>人民防空</t>
  </si>
  <si>
    <t xml:space="preserve">      交通战备</t>
  </si>
  <si>
    <t>交通战备</t>
  </si>
  <si>
    <t xml:space="preserve">      国防教育</t>
  </si>
  <si>
    <t>国防教育</t>
  </si>
  <si>
    <t xml:space="preserve">      预备役部队</t>
  </si>
  <si>
    <t>预备役部队</t>
  </si>
  <si>
    <t xml:space="preserve">      民兵</t>
  </si>
  <si>
    <t>民兵</t>
  </si>
  <si>
    <t xml:space="preserve">      边海防</t>
  </si>
  <si>
    <t>边海防</t>
  </si>
  <si>
    <t xml:space="preserve">      其他国防动员支出</t>
  </si>
  <si>
    <t>其他国防动员支出</t>
  </si>
  <si>
    <t xml:space="preserve">    其他国防支出</t>
  </si>
  <si>
    <t>其他国防支出</t>
  </si>
  <si>
    <t>公共安全支出</t>
  </si>
  <si>
    <r>
      <rPr>
        <sz val="11"/>
        <rFont val="宋体"/>
        <charset val="134"/>
      </rPr>
      <t xml:space="preserve">    武装警察</t>
    </r>
    <r>
      <rPr>
        <sz val="11"/>
        <color rgb="FFFF0000"/>
        <rFont val="宋体"/>
        <charset val="134"/>
      </rPr>
      <t>部队</t>
    </r>
  </si>
  <si>
    <t>武装警察部队</t>
  </si>
  <si>
    <t xml:space="preserve">      武装警察部队</t>
  </si>
  <si>
    <t xml:space="preserve">      其他武装警察部队支出</t>
  </si>
  <si>
    <t>其他武装警察部队支出</t>
  </si>
  <si>
    <t xml:space="preserve">    公安</t>
  </si>
  <si>
    <t>公安</t>
  </si>
  <si>
    <t xml:space="preserve">      执法办案</t>
  </si>
  <si>
    <t>执法办案</t>
  </si>
  <si>
    <t xml:space="preserve">      特别业务</t>
  </si>
  <si>
    <t>特别业务</t>
  </si>
  <si>
    <t xml:space="preserve">      其他公安支出</t>
  </si>
  <si>
    <t>其他公安支出</t>
  </si>
  <si>
    <t xml:space="preserve">    国家安全</t>
  </si>
  <si>
    <t>国家安全</t>
  </si>
  <si>
    <t xml:space="preserve">      安全业务</t>
  </si>
  <si>
    <t>安全业务</t>
  </si>
  <si>
    <t xml:space="preserve">      其他国家安全支出</t>
  </si>
  <si>
    <t>其他国家安全支出</t>
  </si>
  <si>
    <t xml:space="preserve">    检察</t>
  </si>
  <si>
    <t>检察</t>
  </si>
  <si>
    <t xml:space="preserve">      “两房”建设</t>
  </si>
  <si>
    <t>“两房”建设</t>
  </si>
  <si>
    <t xml:space="preserve">      检查监督</t>
  </si>
  <si>
    <t>检查监督</t>
  </si>
  <si>
    <t xml:space="preserve">      其他检察支出</t>
  </si>
  <si>
    <t>其他检察支出</t>
  </si>
  <si>
    <t xml:space="preserve">    法院</t>
  </si>
  <si>
    <t>法院</t>
  </si>
  <si>
    <t xml:space="preserve">      案件审判</t>
  </si>
  <si>
    <t>案件审判</t>
  </si>
  <si>
    <t xml:space="preserve">      案件执行</t>
  </si>
  <si>
    <t>案件执行</t>
  </si>
  <si>
    <t xml:space="preserve">      “两庭”建设</t>
  </si>
  <si>
    <t>“两庭”建设</t>
  </si>
  <si>
    <t xml:space="preserve">      其他法院支出</t>
  </si>
  <si>
    <t>其他法院支出</t>
  </si>
  <si>
    <t xml:space="preserve">    司法</t>
  </si>
  <si>
    <t>司法</t>
  </si>
  <si>
    <t xml:space="preserve">      基层司法业务</t>
  </si>
  <si>
    <t>基层司法业务</t>
  </si>
  <si>
    <t xml:space="preserve">      普法宣传</t>
  </si>
  <si>
    <t>普法宣传</t>
  </si>
  <si>
    <t xml:space="preserve">      律师公证管理</t>
  </si>
  <si>
    <t>律师公证管理</t>
  </si>
  <si>
    <t xml:space="preserve">      法律援助</t>
  </si>
  <si>
    <t>法律援助</t>
  </si>
  <si>
    <t xml:space="preserve">      国家统一法律职业资格考试</t>
  </si>
  <si>
    <t>国家统一法律职业资格考试</t>
  </si>
  <si>
    <t xml:space="preserve">      仲裁</t>
  </si>
  <si>
    <t>仲裁</t>
  </si>
  <si>
    <t xml:space="preserve">      社区矫正</t>
  </si>
  <si>
    <t>社区矫正</t>
  </si>
  <si>
    <t xml:space="preserve">      司法鉴定</t>
  </si>
  <si>
    <t>司法鉴定</t>
  </si>
  <si>
    <t xml:space="preserve">      法制建设</t>
  </si>
  <si>
    <t>法制建设</t>
  </si>
  <si>
    <t xml:space="preserve">      其他司法支出</t>
  </si>
  <si>
    <t>其他司法支出</t>
  </si>
  <si>
    <t xml:space="preserve">    监狱</t>
  </si>
  <si>
    <t>监狱</t>
  </si>
  <si>
    <t xml:space="preserve">      犯人生活</t>
  </si>
  <si>
    <t>犯人生活</t>
  </si>
  <si>
    <t xml:space="preserve">      犯人改造</t>
  </si>
  <si>
    <t>犯人改造</t>
  </si>
  <si>
    <t xml:space="preserve">      狱政设施建设</t>
  </si>
  <si>
    <t>狱政设施建设</t>
  </si>
  <si>
    <t xml:space="preserve">      其他监狱支出</t>
  </si>
  <si>
    <t>其他监狱支出</t>
  </si>
  <si>
    <t xml:space="preserve">    强制隔离戒毒</t>
  </si>
  <si>
    <t>强制隔离戒毒</t>
  </si>
  <si>
    <t xml:space="preserve">      强制隔离戒毒人员生活</t>
  </si>
  <si>
    <t>强制隔离戒毒人员生活</t>
  </si>
  <si>
    <t xml:space="preserve">      强制隔离戒毒人员教育</t>
  </si>
  <si>
    <t>强制隔离戒毒人员教育</t>
  </si>
  <si>
    <t xml:space="preserve">      所政设施建设</t>
  </si>
  <si>
    <t>所政设施建设</t>
  </si>
  <si>
    <t xml:space="preserve">      其他强制隔离戒毒支出</t>
  </si>
  <si>
    <t>其他强制隔离戒毒支出</t>
  </si>
  <si>
    <t xml:space="preserve">    国家保密</t>
  </si>
  <si>
    <t>国家保密</t>
  </si>
  <si>
    <t xml:space="preserve">      保密技术</t>
  </si>
  <si>
    <t>保密技术</t>
  </si>
  <si>
    <t xml:space="preserve">      保密管理</t>
  </si>
  <si>
    <t>保密管理</t>
  </si>
  <si>
    <t xml:space="preserve">      其他国家保密支出</t>
  </si>
  <si>
    <t>其他国家保密支出</t>
  </si>
  <si>
    <t xml:space="preserve">    缉私警察</t>
  </si>
  <si>
    <t>缉私警察</t>
  </si>
  <si>
    <t xml:space="preserve">      缉私业务</t>
  </si>
  <si>
    <t>缉私业务</t>
  </si>
  <si>
    <t xml:space="preserve">      其他缉私警察支出</t>
  </si>
  <si>
    <t>其他缉私警察支出</t>
  </si>
  <si>
    <t xml:space="preserve">    其他公共安全支出</t>
  </si>
  <si>
    <t>其他公共安全支出</t>
  </si>
  <si>
    <t xml:space="preserve">      其他公共安全支出</t>
  </si>
  <si>
    <t>教育支出</t>
  </si>
  <si>
    <t xml:space="preserve">    教育管理事务</t>
  </si>
  <si>
    <t>教育管理事务</t>
  </si>
  <si>
    <t xml:space="preserve">      其他教育管理事务支出</t>
  </si>
  <si>
    <t>其他教育管理事务支出</t>
  </si>
  <si>
    <t xml:space="preserve">    普通教育</t>
  </si>
  <si>
    <t>普通教育</t>
  </si>
  <si>
    <t xml:space="preserve">      学前教育</t>
  </si>
  <si>
    <t>学前教育</t>
  </si>
  <si>
    <t xml:space="preserve">      小学教育</t>
  </si>
  <si>
    <t>小学教育</t>
  </si>
  <si>
    <t xml:space="preserve">      初中教育</t>
  </si>
  <si>
    <t>初中教育</t>
  </si>
  <si>
    <t xml:space="preserve">      高中教育</t>
  </si>
  <si>
    <t>高中教育</t>
  </si>
  <si>
    <t xml:space="preserve">      高等教育</t>
  </si>
  <si>
    <t>高等教育</t>
  </si>
  <si>
    <t xml:space="preserve">      化解农村义务教育债务支出</t>
  </si>
  <si>
    <t>化解农村义务教育债务支出</t>
  </si>
  <si>
    <t xml:space="preserve">      化解普通高中债务支出</t>
  </si>
  <si>
    <t>化解普通高中债务支出</t>
  </si>
  <si>
    <t xml:space="preserve">      其他普通教育支出</t>
  </si>
  <si>
    <t>其他普通教育支出</t>
  </si>
  <si>
    <t xml:space="preserve">    职业教育</t>
  </si>
  <si>
    <t>职业教育</t>
  </si>
  <si>
    <t xml:space="preserve">      初等职业教育</t>
  </si>
  <si>
    <t>初等职业教育</t>
  </si>
  <si>
    <t xml:space="preserve">      中专教育</t>
  </si>
  <si>
    <t>中专教育</t>
  </si>
  <si>
    <t xml:space="preserve">      技校教育</t>
  </si>
  <si>
    <t>技校教育</t>
  </si>
  <si>
    <t xml:space="preserve">      职业高中教育</t>
  </si>
  <si>
    <t>职业高中教育</t>
  </si>
  <si>
    <t xml:space="preserve">      高等职业教育</t>
  </si>
  <si>
    <t>高等职业教育</t>
  </si>
  <si>
    <t xml:space="preserve">      其他职业教育支出</t>
  </si>
  <si>
    <t>其他职业教育支出</t>
  </si>
  <si>
    <t xml:space="preserve">    成人教育</t>
  </si>
  <si>
    <t>成人教育</t>
  </si>
  <si>
    <t xml:space="preserve">      成人初等教育</t>
  </si>
  <si>
    <t>成人初等教育</t>
  </si>
  <si>
    <t xml:space="preserve">      成人中等教育</t>
  </si>
  <si>
    <t>成人中等教育</t>
  </si>
  <si>
    <t xml:space="preserve">      成人高等教育</t>
  </si>
  <si>
    <t>成人高等教育</t>
  </si>
  <si>
    <t xml:space="preserve">      成人广播电视教育</t>
  </si>
  <si>
    <t>成人广播电视教育</t>
  </si>
  <si>
    <t xml:space="preserve">      其他成人教育支出</t>
  </si>
  <si>
    <t>其他成人教育支出</t>
  </si>
  <si>
    <t xml:space="preserve">    广播电视教育</t>
  </si>
  <si>
    <t>广播电视教育</t>
  </si>
  <si>
    <t xml:space="preserve">      广播电视学校</t>
  </si>
  <si>
    <t>广播电视学校</t>
  </si>
  <si>
    <t xml:space="preserve">      教育电视台</t>
  </si>
  <si>
    <t>教育电视台</t>
  </si>
  <si>
    <t xml:space="preserve">      其他广播电视教育支出</t>
  </si>
  <si>
    <t>其他广播电视教育支出</t>
  </si>
  <si>
    <t xml:space="preserve">    留学教育</t>
  </si>
  <si>
    <t>留学教育</t>
  </si>
  <si>
    <t xml:space="preserve">      出国留学教育</t>
  </si>
  <si>
    <t>出国留学教育</t>
  </si>
  <si>
    <t xml:space="preserve">      来华留学教育</t>
  </si>
  <si>
    <t>来华留学教育</t>
  </si>
  <si>
    <t xml:space="preserve">      其他留学教育支出</t>
  </si>
  <si>
    <t>其他留学教育支出</t>
  </si>
  <si>
    <t xml:space="preserve">    特殊教育</t>
  </si>
  <si>
    <t>特殊教育</t>
  </si>
  <si>
    <t xml:space="preserve">      特殊学校教育</t>
  </si>
  <si>
    <t>特殊学校教育</t>
  </si>
  <si>
    <t xml:space="preserve">      工读学校教育</t>
  </si>
  <si>
    <t>工读学校教育</t>
  </si>
  <si>
    <t xml:space="preserve">      其他特殊教育支出</t>
  </si>
  <si>
    <t>其他特殊教育支出</t>
  </si>
  <si>
    <t xml:space="preserve">    进修及培训</t>
  </si>
  <si>
    <t>进修及培训</t>
  </si>
  <si>
    <t xml:space="preserve">      教师进修</t>
  </si>
  <si>
    <t>教师进修</t>
  </si>
  <si>
    <t xml:space="preserve">      干部教育</t>
  </si>
  <si>
    <t>干部教育</t>
  </si>
  <si>
    <t xml:space="preserve">      培训支出</t>
  </si>
  <si>
    <t>培训支出</t>
  </si>
  <si>
    <t xml:space="preserve">      退役士兵能力提升</t>
  </si>
  <si>
    <t>退役士兵能力提升</t>
  </si>
  <si>
    <t xml:space="preserve">      其他进修及培训</t>
  </si>
  <si>
    <t>其他进修及培训</t>
  </si>
  <si>
    <t xml:space="preserve">    教育费附加安排的支出</t>
  </si>
  <si>
    <t>教育费附加安排的支出</t>
  </si>
  <si>
    <t xml:space="preserve">      农村中小学校舍建设</t>
  </si>
  <si>
    <t>农村中小学校舍建设</t>
  </si>
  <si>
    <t xml:space="preserve">      农村中小学教学设施</t>
  </si>
  <si>
    <t>农村中小学教学设施</t>
  </si>
  <si>
    <t xml:space="preserve">      城市中小学校舍建设</t>
  </si>
  <si>
    <t>城市中小学校舍建设</t>
  </si>
  <si>
    <t xml:space="preserve">      城市中小学教学设施</t>
  </si>
  <si>
    <t>城市中小学教学设施</t>
  </si>
  <si>
    <t xml:space="preserve">      中等职业学校教学设施</t>
  </si>
  <si>
    <t>中等职业学校教学设施</t>
  </si>
  <si>
    <t xml:space="preserve">      其他教育费附加安排的支出</t>
  </si>
  <si>
    <t>其他教育费附加安排的支出</t>
  </si>
  <si>
    <t xml:space="preserve">    其他教育支出</t>
  </si>
  <si>
    <t>其他教育支出</t>
  </si>
  <si>
    <t>科学技术支出</t>
  </si>
  <si>
    <t xml:space="preserve">    科学技术管理事务</t>
  </si>
  <si>
    <t>科学技术管理事务</t>
  </si>
  <si>
    <t xml:space="preserve">      其他科学技术管理事务支出</t>
  </si>
  <si>
    <t>其他科学技术管理事务支出</t>
  </si>
  <si>
    <t xml:space="preserve">    基础研究</t>
  </si>
  <si>
    <t>基础研究</t>
  </si>
  <si>
    <t xml:space="preserve">      机构运行</t>
  </si>
  <si>
    <t>机构运行</t>
  </si>
  <si>
    <t xml:space="preserve">      重点基础研究规划</t>
  </si>
  <si>
    <t>重点基础研究规划</t>
  </si>
  <si>
    <t xml:space="preserve">      自然科学基金</t>
  </si>
  <si>
    <t>自然科学基金</t>
  </si>
  <si>
    <t xml:space="preserve">      重点实验室及相关设施</t>
  </si>
  <si>
    <t>重点实验室及相关设施</t>
  </si>
  <si>
    <t xml:space="preserve">      重大科学工程</t>
  </si>
  <si>
    <t>重大科学工程</t>
  </si>
  <si>
    <t xml:space="preserve">      专项基础科研</t>
  </si>
  <si>
    <t>专项基础科研</t>
  </si>
  <si>
    <t xml:space="preserve">      专项技术基础</t>
  </si>
  <si>
    <t>专项技术基础</t>
  </si>
  <si>
    <t xml:space="preserve">      其他基础研究支出</t>
  </si>
  <si>
    <t>其他基础研究支出</t>
  </si>
  <si>
    <t xml:space="preserve">    应用研究</t>
  </si>
  <si>
    <t>应用研究</t>
  </si>
  <si>
    <t xml:space="preserve">      社会公益研究</t>
  </si>
  <si>
    <t>社会公益研究</t>
  </si>
  <si>
    <t xml:space="preserve">      高技术研究</t>
  </si>
  <si>
    <t>高技术研究</t>
  </si>
  <si>
    <t xml:space="preserve">      专项科研试制</t>
  </si>
  <si>
    <t>专项科研试制</t>
  </si>
  <si>
    <t xml:space="preserve">      其他应用研究支出</t>
  </si>
  <si>
    <t>其他应用研究支出</t>
  </si>
  <si>
    <t xml:space="preserve">    技术研究与开发</t>
  </si>
  <si>
    <t>技术研究与开发</t>
  </si>
  <si>
    <t xml:space="preserve">      应用技术研究与开发</t>
  </si>
  <si>
    <t>应用技术研究与开发</t>
  </si>
  <si>
    <t xml:space="preserve">      产业技术研究与开发</t>
  </si>
  <si>
    <t>产业技术研究与开发</t>
  </si>
  <si>
    <t xml:space="preserve">      科技成果转化与扩散</t>
  </si>
  <si>
    <t>科技成果转化与扩散</t>
  </si>
  <si>
    <t xml:space="preserve">      其他技术研究与开发支出</t>
  </si>
  <si>
    <t>其他技术研究与开发支出</t>
  </si>
  <si>
    <t xml:space="preserve">    科技条件与服务</t>
  </si>
  <si>
    <t>科技条件与服务</t>
  </si>
  <si>
    <t xml:space="preserve">      技术创新服务体系</t>
  </si>
  <si>
    <t>技术创新服务体系</t>
  </si>
  <si>
    <t xml:space="preserve">      科技条件专项</t>
  </si>
  <si>
    <t>科技条件专项</t>
  </si>
  <si>
    <t xml:space="preserve">      其他科技条件与服务支出</t>
  </si>
  <si>
    <t>其他科技条件与服务支出</t>
  </si>
  <si>
    <t xml:space="preserve">    社会科学</t>
  </si>
  <si>
    <t>社会科学</t>
  </si>
  <si>
    <t xml:space="preserve">      社会科学研究机构</t>
  </si>
  <si>
    <t>社会科学研究机构</t>
  </si>
  <si>
    <t xml:space="preserve">      社会科学研究</t>
  </si>
  <si>
    <t>社会科学研究</t>
  </si>
  <si>
    <t xml:space="preserve">      社科基金支出</t>
  </si>
  <si>
    <t>社科基金支出</t>
  </si>
  <si>
    <t xml:space="preserve">      其他社会科学支出</t>
  </si>
  <si>
    <t>其他社会科学支出</t>
  </si>
  <si>
    <t xml:space="preserve">    科学技术普及</t>
  </si>
  <si>
    <t>科学技术普及</t>
  </si>
  <si>
    <t xml:space="preserve">      科普活动</t>
  </si>
  <si>
    <t>科普活动</t>
  </si>
  <si>
    <t xml:space="preserve">      青少年科技活动</t>
  </si>
  <si>
    <t>青少年科技活动</t>
  </si>
  <si>
    <t xml:space="preserve">      学术交流活动</t>
  </si>
  <si>
    <t>学术交流活动</t>
  </si>
  <si>
    <t xml:space="preserve">      科技馆站</t>
  </si>
  <si>
    <t>科技馆站</t>
  </si>
  <si>
    <t xml:space="preserve">      其他科学技术普及支出</t>
  </si>
  <si>
    <t>其他科学技术普及支出</t>
  </si>
  <si>
    <t xml:space="preserve">    科技交流与合作</t>
  </si>
  <si>
    <t>科技交流与合作</t>
  </si>
  <si>
    <t xml:space="preserve">      国际交流与合作</t>
  </si>
  <si>
    <t>国际交流与合作</t>
  </si>
  <si>
    <t xml:space="preserve">      重大科技合作项目</t>
  </si>
  <si>
    <t>重大科技合作项目</t>
  </si>
  <si>
    <t xml:space="preserve">      其他科技交流与合作支出</t>
  </si>
  <si>
    <t>其他科技交流与合作支出</t>
  </si>
  <si>
    <t xml:space="preserve">    科技重大项目</t>
  </si>
  <si>
    <t>科技重大项目</t>
  </si>
  <si>
    <t xml:space="preserve">      科技重大专项</t>
  </si>
  <si>
    <t>科技重大专项</t>
  </si>
  <si>
    <t xml:space="preserve">      重点研发计划</t>
  </si>
  <si>
    <t>重点研发计划</t>
  </si>
  <si>
    <t xml:space="preserve">    其他科学技术支出</t>
  </si>
  <si>
    <t>其他科学技术支出</t>
  </si>
  <si>
    <t xml:space="preserve">      科技奖励</t>
  </si>
  <si>
    <t>科技奖励</t>
  </si>
  <si>
    <t xml:space="preserve">      核应急</t>
  </si>
  <si>
    <t>核应急</t>
  </si>
  <si>
    <t xml:space="preserve">      转制科研机构</t>
  </si>
  <si>
    <t>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</si>
  <si>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</si>
  <si>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</si>
  <si>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t>文化体育与传媒支出</t>
  </si>
  <si>
    <r>
      <rPr>
        <sz val="11"/>
        <rFont val="宋体"/>
        <charset val="134"/>
      </rPr>
      <t xml:space="preserve">    文化</t>
    </r>
    <r>
      <rPr>
        <sz val="11"/>
        <color rgb="FFFF0000"/>
        <rFont val="宋体"/>
        <charset val="134"/>
      </rPr>
      <t>和旅游</t>
    </r>
  </si>
  <si>
    <t>文化</t>
  </si>
  <si>
    <t xml:space="preserve">      图书馆</t>
  </si>
  <si>
    <t>图书馆</t>
  </si>
  <si>
    <t xml:space="preserve">      文化展示及纪念机构</t>
  </si>
  <si>
    <t>文化展示及纪念机构</t>
  </si>
  <si>
    <t xml:space="preserve">      艺术表演场所</t>
  </si>
  <si>
    <t>艺术表演场所</t>
  </si>
  <si>
    <t xml:space="preserve">      艺术表演团体</t>
  </si>
  <si>
    <t>艺术表演团体</t>
  </si>
  <si>
    <t xml:space="preserve">      文化活动</t>
  </si>
  <si>
    <t>文化活动</t>
  </si>
  <si>
    <t xml:space="preserve">      群众文化</t>
  </si>
  <si>
    <t>群众文化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</si>
  <si>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</si>
  <si>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>文化和旅游交流与合作</t>
  </si>
  <si>
    <t xml:space="preserve">      文化创作与保护</t>
  </si>
  <si>
    <t>文化创作与保护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</si>
  <si>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</si>
  <si>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>文化和旅游市场管理</t>
  </si>
  <si>
    <t xml:space="preserve">      旅游宣传</t>
  </si>
  <si>
    <t>旅游宣传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</si>
  <si>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旅游行业业务管理</t>
    </r>
  </si>
  <si>
    <t>旅游行业业务管理</t>
  </si>
  <si>
    <r>
      <rPr>
        <sz val="11"/>
        <rFont val="宋体"/>
        <charset val="134"/>
      </rPr>
      <t xml:space="preserve">      其他文化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支出</t>
    </r>
  </si>
  <si>
    <t>其他文化和旅游支出</t>
  </si>
  <si>
    <t xml:space="preserve">    文物</t>
  </si>
  <si>
    <t>文物</t>
  </si>
  <si>
    <t xml:space="preserve">      文物保护</t>
  </si>
  <si>
    <t>文物保护</t>
  </si>
  <si>
    <t xml:space="preserve">      博物馆</t>
  </si>
  <si>
    <t>博物馆</t>
  </si>
  <si>
    <t xml:space="preserve">      历史名城与古迹</t>
  </si>
  <si>
    <t>历史名城与古迹</t>
  </si>
  <si>
    <t xml:space="preserve">      其他文物支出</t>
  </si>
  <si>
    <t>其他文物支出</t>
  </si>
  <si>
    <t xml:space="preserve">    体育</t>
  </si>
  <si>
    <t>体育</t>
  </si>
  <si>
    <t xml:space="preserve">      运动项目管理</t>
  </si>
  <si>
    <t>运动项目管理</t>
  </si>
  <si>
    <t xml:space="preserve">      体育竞赛</t>
  </si>
  <si>
    <t>体育竞赛</t>
  </si>
  <si>
    <t xml:space="preserve">      体育训练</t>
  </si>
  <si>
    <t>体育训练</t>
  </si>
  <si>
    <t xml:space="preserve">      体育场馆</t>
  </si>
  <si>
    <t>体育场馆</t>
  </si>
  <si>
    <t xml:space="preserve">      群众体育</t>
  </si>
  <si>
    <t>群众体育</t>
  </si>
  <si>
    <t xml:space="preserve">      体育交流与合作</t>
  </si>
  <si>
    <t>体育交流与合作</t>
  </si>
  <si>
    <t xml:space="preserve">      其他体育支出</t>
  </si>
  <si>
    <t>其他体育支出</t>
  </si>
  <si>
    <r>
      <rPr>
        <sz val="11"/>
        <rFont val="宋体"/>
        <charset val="134"/>
      </rPr>
      <t xml:space="preserve">    新闻出版</t>
    </r>
    <r>
      <rPr>
        <sz val="11"/>
        <color rgb="FFFF0000"/>
        <rFont val="宋体"/>
        <charset val="134"/>
      </rPr>
      <t>电影</t>
    </r>
  </si>
  <si>
    <t>新闻出版电影</t>
  </si>
  <si>
    <t xml:space="preserve">      新闻通讯</t>
  </si>
  <si>
    <t>新闻通讯</t>
  </si>
  <si>
    <t xml:space="preserve">      出版发行</t>
  </si>
  <si>
    <t>出版发行</t>
  </si>
  <si>
    <t xml:space="preserve">      版权管理</t>
  </si>
  <si>
    <t>版权管理</t>
  </si>
  <si>
    <t xml:space="preserve">      电影</t>
  </si>
  <si>
    <t>电影</t>
  </si>
  <si>
    <t xml:space="preserve">      其他新闻出版电影支出</t>
  </si>
  <si>
    <t>其他新闻出版电影支出</t>
  </si>
  <si>
    <t xml:space="preserve">    广播电视</t>
  </si>
  <si>
    <t>广播电视</t>
  </si>
  <si>
    <t xml:space="preserve">      广播</t>
  </si>
  <si>
    <t>广播</t>
  </si>
  <si>
    <t xml:space="preserve">      电视</t>
  </si>
  <si>
    <t>电视</t>
  </si>
  <si>
    <t xml:space="preserve">      其他广播电视支出</t>
  </si>
  <si>
    <t>其他广播电视支出</t>
  </si>
  <si>
    <t xml:space="preserve">    其他文化体育与传媒支出</t>
  </si>
  <si>
    <t>其他文化体育与传媒支出</t>
  </si>
  <si>
    <t xml:space="preserve">      宣传文化发展专项支出</t>
  </si>
  <si>
    <t>宣传文化发展专项支出</t>
  </si>
  <si>
    <t xml:space="preserve">      文化产业发展专项支出</t>
  </si>
  <si>
    <t>文化产业发展专项支出</t>
  </si>
  <si>
    <t xml:space="preserve">      其他文化体育与传媒支出</t>
  </si>
  <si>
    <t xml:space="preserve">      老龄事务</t>
  </si>
  <si>
    <t>社会保障和就业支出</t>
  </si>
  <si>
    <t xml:space="preserve">    人力资源和社会保障管理事务</t>
  </si>
  <si>
    <t xml:space="preserve">      其他自然灾害生活救助支出</t>
  </si>
  <si>
    <t>人力资源和社会保障管理事务</t>
  </si>
  <si>
    <t xml:space="preserve">      综合业务管理</t>
  </si>
  <si>
    <t>综合业务管理</t>
  </si>
  <si>
    <t xml:space="preserve">      劳动保障监察</t>
  </si>
  <si>
    <t>劳动保障监察</t>
  </si>
  <si>
    <t xml:space="preserve">      就业管理事务</t>
  </si>
  <si>
    <t>就业管理事务</t>
  </si>
  <si>
    <t xml:space="preserve">      社会保险业务管理事务</t>
  </si>
  <si>
    <t>社会保险业务管理事务</t>
  </si>
  <si>
    <t xml:space="preserve">      社会保险经办机构</t>
  </si>
  <si>
    <t>社会保险经办机构</t>
  </si>
  <si>
    <t xml:space="preserve">      劳动关系和维权</t>
  </si>
  <si>
    <t>劳动关系和维权</t>
  </si>
  <si>
    <t xml:space="preserve">      公共就业服务和职业技能鉴定机构</t>
  </si>
  <si>
    <t>公共就业服务和职业技能鉴定机构</t>
  </si>
  <si>
    <t xml:space="preserve">      劳动人事争议调解仲裁</t>
  </si>
  <si>
    <t>劳动人事争议调解仲裁</t>
  </si>
  <si>
    <t xml:space="preserve">      其他人力资源和社会保障管理事务支出</t>
  </si>
  <si>
    <t>其他人力资源和社会保障管理事务支出</t>
  </si>
  <si>
    <t xml:space="preserve">    民政管理事务</t>
  </si>
  <si>
    <t>民政管理事务</t>
  </si>
  <si>
    <t xml:space="preserve">      民间组织管理</t>
  </si>
  <si>
    <t>民间组织管理</t>
  </si>
  <si>
    <t xml:space="preserve">      行政区划和地名管理</t>
  </si>
  <si>
    <t>行政区划和地名管理</t>
  </si>
  <si>
    <t xml:space="preserve">      基层政权和社区建设</t>
  </si>
  <si>
    <t>基层政权和社区建设</t>
  </si>
  <si>
    <t xml:space="preserve">      其他民政管理事务支出</t>
  </si>
  <si>
    <t>其他民政管理事务支出</t>
  </si>
  <si>
    <t xml:space="preserve">    补充全国社会保障基金</t>
  </si>
  <si>
    <t>补充全国社会保障基金</t>
  </si>
  <si>
    <t xml:space="preserve">      用一般公共预算补充基金</t>
  </si>
  <si>
    <t>用一般公共预算补充基金</t>
  </si>
  <si>
    <t xml:space="preserve">    行政事业单位离退休</t>
  </si>
  <si>
    <t>行政事业单位离退休</t>
  </si>
  <si>
    <t xml:space="preserve">      归口管理的行政单位离退休</t>
  </si>
  <si>
    <t>归口管理的行政单位离退休</t>
  </si>
  <si>
    <t xml:space="preserve">      事业单位离退休</t>
  </si>
  <si>
    <t>事业单位离退休</t>
  </si>
  <si>
    <t xml:space="preserve">      离退休人员管理机构</t>
  </si>
  <si>
    <t>离退休人员管理机构</t>
  </si>
  <si>
    <t xml:space="preserve">      未归口管理的行政单位离退休</t>
  </si>
  <si>
    <t>未归口管理的行政单位离退休</t>
  </si>
  <si>
    <t xml:space="preserve">      机关事业单位基本养老保险缴费支出</t>
  </si>
  <si>
    <t>机关事业单位基本养老保险缴费支出</t>
  </si>
  <si>
    <t xml:space="preserve">      机关事业单位职业年金缴费支出</t>
  </si>
  <si>
    <t>机关事业单位职业年金缴费支出</t>
  </si>
  <si>
    <t xml:space="preserve">      对机关事业单位基本养老保险基金的补助</t>
  </si>
  <si>
    <t>对机关事业单位基本养老保险基金的补助</t>
  </si>
  <si>
    <t xml:space="preserve">      其他行政事业单位离退休支出</t>
  </si>
  <si>
    <t>其他行政事业单位离退休支出</t>
  </si>
  <si>
    <t xml:space="preserve">    企业改革补助</t>
  </si>
  <si>
    <t>企业改革补助</t>
  </si>
  <si>
    <t xml:space="preserve">      企业关闭破产补助</t>
  </si>
  <si>
    <t>企业关闭破产补助</t>
  </si>
  <si>
    <t xml:space="preserve">      厂办大集体改革补助</t>
  </si>
  <si>
    <t>厂办大集体改革补助</t>
  </si>
  <si>
    <t xml:space="preserve">      其他企业改革发展补助</t>
  </si>
  <si>
    <t>其他企业改革发展补助</t>
  </si>
  <si>
    <t xml:space="preserve">    就业补助</t>
  </si>
  <si>
    <t>就业补助</t>
  </si>
  <si>
    <t xml:space="preserve">      就业创业服务补贴</t>
  </si>
  <si>
    <t>就业创业服务补贴</t>
  </si>
  <si>
    <t xml:space="preserve">      职业培训补贴</t>
  </si>
  <si>
    <t>职业培训补贴</t>
  </si>
  <si>
    <t xml:space="preserve">      社会保险补贴</t>
  </si>
  <si>
    <t>社会保险补贴</t>
  </si>
  <si>
    <t xml:space="preserve">      公益性岗位补贴</t>
  </si>
  <si>
    <t>公益性岗位补贴</t>
  </si>
  <si>
    <t xml:space="preserve">      职业技能鉴定补贴</t>
  </si>
  <si>
    <t>职业技能鉴定补贴</t>
  </si>
  <si>
    <t xml:space="preserve">      就业见习补贴</t>
  </si>
  <si>
    <t>就业见习补贴</t>
  </si>
  <si>
    <t xml:space="preserve">      高技能人才培养补助</t>
  </si>
  <si>
    <t>高技能人才培养补助</t>
  </si>
  <si>
    <t xml:space="preserve">      求职创业补贴</t>
  </si>
  <si>
    <t>求职创业补贴</t>
  </si>
  <si>
    <t xml:space="preserve">      其他就业补助支出</t>
  </si>
  <si>
    <t>其他就业补助支出</t>
  </si>
  <si>
    <t xml:space="preserve">    抚恤</t>
  </si>
  <si>
    <t>抚恤</t>
  </si>
  <si>
    <t xml:space="preserve">      死亡抚恤</t>
  </si>
  <si>
    <t>死亡抚恤</t>
  </si>
  <si>
    <t xml:space="preserve">      伤残抚恤</t>
  </si>
  <si>
    <t>伤残抚恤</t>
  </si>
  <si>
    <t xml:space="preserve">      在乡复员、退伍军人生活补助</t>
  </si>
  <si>
    <t>在乡复员、退伍军人生活补助</t>
  </si>
  <si>
    <t xml:space="preserve">      优抚事业单位支出</t>
  </si>
  <si>
    <t>优抚事业单位支出</t>
  </si>
  <si>
    <t xml:space="preserve">      义务兵优待</t>
  </si>
  <si>
    <t>义务兵优待</t>
  </si>
  <si>
    <t xml:space="preserve">      农村籍退役士兵老年生活补助</t>
  </si>
  <si>
    <t>农村籍退役士兵老年生活补助</t>
  </si>
  <si>
    <t xml:space="preserve">      其他优抚支出</t>
  </si>
  <si>
    <t>其他优抚支出</t>
  </si>
  <si>
    <t xml:space="preserve">    退役安置</t>
  </si>
  <si>
    <t>退役安置</t>
  </si>
  <si>
    <t xml:space="preserve">      退役士兵安置</t>
  </si>
  <si>
    <t>退役士兵安置</t>
  </si>
  <si>
    <t xml:space="preserve">      军队移交政府的离退休人员安置</t>
  </si>
  <si>
    <t>军队移交政府的离退休人员安置</t>
  </si>
  <si>
    <t xml:space="preserve">      军队移交政府离退休干部管理机构</t>
  </si>
  <si>
    <t>军队移交政府离退休干部管理机构</t>
  </si>
  <si>
    <t xml:space="preserve">      退役士兵管理教育</t>
  </si>
  <si>
    <t>退役士兵管理教育</t>
  </si>
  <si>
    <t xml:space="preserve">      军队转业干部安置</t>
  </si>
  <si>
    <t>军队转业干部安置</t>
  </si>
  <si>
    <t xml:space="preserve">      其他退役安置支出</t>
  </si>
  <si>
    <t>其他退役安置支出</t>
  </si>
  <si>
    <t xml:space="preserve">    社会福利</t>
  </si>
  <si>
    <t>社会福利</t>
  </si>
  <si>
    <t xml:space="preserve">      儿童福利</t>
  </si>
  <si>
    <t>儿童福利</t>
  </si>
  <si>
    <t xml:space="preserve">      老年福利</t>
  </si>
  <si>
    <t>老年福利</t>
  </si>
  <si>
    <t xml:space="preserve">      假肢矫形</t>
  </si>
  <si>
    <t>假肢矫形</t>
  </si>
  <si>
    <t xml:space="preserve">      殡葬</t>
  </si>
  <si>
    <t>殡葬</t>
  </si>
  <si>
    <t xml:space="preserve">      社会福利事业单位</t>
  </si>
  <si>
    <t>社会福利事业单位</t>
  </si>
  <si>
    <t xml:space="preserve">      其他社会福利支出</t>
  </si>
  <si>
    <t>其他社会福利支出</t>
  </si>
  <si>
    <t xml:space="preserve">    残疾人事业</t>
  </si>
  <si>
    <t>残疾人事业</t>
  </si>
  <si>
    <t xml:space="preserve">      残疾人康复</t>
  </si>
  <si>
    <t>残疾人康复</t>
  </si>
  <si>
    <t xml:space="preserve">      残疾人就业和扶贫</t>
  </si>
  <si>
    <t>残疾人就业和扶贫</t>
  </si>
  <si>
    <t xml:space="preserve">      残疾人体育</t>
  </si>
  <si>
    <t>残疾人体育</t>
  </si>
  <si>
    <t xml:space="preserve">      残疾人生活和护理补贴</t>
  </si>
  <si>
    <t>残疾人生活和护理补贴</t>
  </si>
  <si>
    <t xml:space="preserve">      其他残疾人事业支出</t>
  </si>
  <si>
    <t>其他残疾人事业支出</t>
  </si>
  <si>
    <t xml:space="preserve">    红十字事业</t>
  </si>
  <si>
    <t>红十字事业</t>
  </si>
  <si>
    <t xml:space="preserve">      其他红十字事业支出</t>
  </si>
  <si>
    <t>其他红十字事业支出</t>
  </si>
  <si>
    <t xml:space="preserve">    最低生活保障</t>
  </si>
  <si>
    <t>最低生活保障</t>
  </si>
  <si>
    <t xml:space="preserve">      城市最低生活保障金支出</t>
  </si>
  <si>
    <t>城市最低生活保障金支出</t>
  </si>
  <si>
    <t xml:space="preserve">      农村最低生活保障金支出</t>
  </si>
  <si>
    <t>农村最低生活保障金支出</t>
  </si>
  <si>
    <t xml:space="preserve">    临时救助</t>
  </si>
  <si>
    <t>临时救助</t>
  </si>
  <si>
    <t xml:space="preserve">      临时救助支出</t>
  </si>
  <si>
    <t>临时救助支出</t>
  </si>
  <si>
    <t xml:space="preserve">      流浪乞讨人员救助支出</t>
  </si>
  <si>
    <t>流浪乞讨人员救助支出</t>
  </si>
  <si>
    <t xml:space="preserve">    特困人员救助供养</t>
  </si>
  <si>
    <t>特困人员救助供养</t>
  </si>
  <si>
    <t xml:space="preserve">      城市特困人员救助供养支出</t>
  </si>
  <si>
    <t>城市特困人员救助供养支出</t>
  </si>
  <si>
    <t xml:space="preserve">      农村特困人员救助供养支出</t>
  </si>
  <si>
    <t>农村特困人员救助供养支出</t>
  </si>
  <si>
    <t xml:space="preserve">    补充道路交通事故社会救助基金</t>
  </si>
  <si>
    <t>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</si>
  <si>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rgb="FFFF000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</si>
  <si>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>交强险增值税补助基金支出</t>
  </si>
  <si>
    <t xml:space="preserve">      交强险罚款收入补助基金支出</t>
  </si>
  <si>
    <t>交强险罚款收入补助基金支出</t>
  </si>
  <si>
    <t xml:space="preserve">    其他生活救助</t>
  </si>
  <si>
    <t>其他生活救助</t>
  </si>
  <si>
    <t xml:space="preserve">      其他城市生活救助</t>
  </si>
  <si>
    <t>其他城市生活救助</t>
  </si>
  <si>
    <t xml:space="preserve">      其他农村生活救助</t>
  </si>
  <si>
    <t>其他农村生活救助</t>
  </si>
  <si>
    <t xml:space="preserve">    财政对基本养老保险基金的补助</t>
  </si>
  <si>
    <t>财政对基本养老保险基金的补助</t>
  </si>
  <si>
    <t xml:space="preserve">      财政对企业职工基本养老保险基金的补助</t>
  </si>
  <si>
    <t>财政对企业职工基本养老保险基金的补助</t>
  </si>
  <si>
    <t xml:space="preserve">      财政对城乡居民基本养老保险基金的补助</t>
  </si>
  <si>
    <t>财政对城乡居民基本养老保险基金的补助</t>
  </si>
  <si>
    <t xml:space="preserve">      财政对其他基本养老保险基金的补助</t>
  </si>
  <si>
    <t>财政对其他基本养老保险基金的补助</t>
  </si>
  <si>
    <t xml:space="preserve">    财政对其他社会保险基金的补助</t>
  </si>
  <si>
    <t>财政对其他社会保险基金的补助</t>
  </si>
  <si>
    <t xml:space="preserve">      财政对失业保险基金的补助</t>
  </si>
  <si>
    <t>财政对失业保险基金的补助</t>
  </si>
  <si>
    <t xml:space="preserve">      财政对工伤保险基金的补助</t>
  </si>
  <si>
    <t>财政对工伤保险基金的补助</t>
  </si>
  <si>
    <t xml:space="preserve">      财政对生育保险基金的补助</t>
  </si>
  <si>
    <t>财政对生育保险基金的补助</t>
  </si>
  <si>
    <t xml:space="preserve">      其他财政对社会保险基金的补助</t>
  </si>
  <si>
    <t>其他财政对社会保险基金的补助</t>
  </si>
  <si>
    <t xml:space="preserve">    退役军人管理事务</t>
  </si>
  <si>
    <t>退役军人管理事务</t>
  </si>
  <si>
    <t xml:space="preserve">      拥军优属</t>
  </si>
  <si>
    <t>拥军优属</t>
  </si>
  <si>
    <t xml:space="preserve">      部队供应</t>
  </si>
  <si>
    <t>部队供应</t>
  </si>
  <si>
    <t xml:space="preserve">      其他退役军人事务管理支出</t>
  </si>
  <si>
    <t>其他退役军人事务管理支出</t>
  </si>
  <si>
    <t xml:space="preserve">    其他社会保障和就业支出</t>
  </si>
  <si>
    <t>其他社会保障和就业支出</t>
  </si>
  <si>
    <r>
      <rPr>
        <sz val="11"/>
        <rFont val="宋体"/>
        <charset val="134"/>
      </rPr>
      <t>九、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</si>
  <si>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</si>
  <si>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</si>
  <si>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t>卫生健康管理事务</t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</si>
  <si>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</si>
  <si>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>其他卫生健康管理事务支出</t>
  </si>
  <si>
    <t xml:space="preserve">    公立医院</t>
  </si>
  <si>
    <t>公立医院</t>
  </si>
  <si>
    <t xml:space="preserve">      综合医院</t>
  </si>
  <si>
    <t>综合医院</t>
  </si>
  <si>
    <t xml:space="preserve">      中医（民族）医院</t>
  </si>
  <si>
    <t>中医（民族）医院</t>
  </si>
  <si>
    <t xml:space="preserve">      传染病医院</t>
  </si>
  <si>
    <t>传染病医院</t>
  </si>
  <si>
    <t xml:space="preserve">      职业病防治医院</t>
  </si>
  <si>
    <t>职业病防治医院</t>
  </si>
  <si>
    <t xml:space="preserve">      精神病医院</t>
  </si>
  <si>
    <t>精神病医院</t>
  </si>
  <si>
    <t xml:space="preserve">      妇产医院</t>
  </si>
  <si>
    <t>妇产医院</t>
  </si>
  <si>
    <t xml:space="preserve">      儿童医院</t>
  </si>
  <si>
    <t>儿童医院</t>
  </si>
  <si>
    <t xml:space="preserve">      其他专科医院</t>
  </si>
  <si>
    <t>其他专科医院</t>
  </si>
  <si>
    <t xml:space="preserve">      福利医院</t>
  </si>
  <si>
    <t>福利医院</t>
  </si>
  <si>
    <t xml:space="preserve">      行业医院</t>
  </si>
  <si>
    <t>行业医院</t>
  </si>
  <si>
    <t xml:space="preserve">      处理医疗欠费</t>
  </si>
  <si>
    <t>处理医疗欠费</t>
  </si>
  <si>
    <t xml:space="preserve">      其他公立医院支出</t>
  </si>
  <si>
    <t>其他公立医院支出</t>
  </si>
  <si>
    <t xml:space="preserve">    基层医疗卫生机构</t>
  </si>
  <si>
    <t>基层医疗卫生机构</t>
  </si>
  <si>
    <t xml:space="preserve">      城市社区卫生机构</t>
  </si>
  <si>
    <t>城市社区卫生机构</t>
  </si>
  <si>
    <t xml:space="preserve">      乡镇卫生院</t>
  </si>
  <si>
    <t>乡镇卫生院</t>
  </si>
  <si>
    <t xml:space="preserve">      其他基层医疗卫生机构支出</t>
  </si>
  <si>
    <t>其他基层医疗卫生机构支出</t>
  </si>
  <si>
    <t xml:space="preserve">    公共卫生</t>
  </si>
  <si>
    <t>公共卫生</t>
  </si>
  <si>
    <t xml:space="preserve">      疾病预防控制机构</t>
  </si>
  <si>
    <t>疾病预防控制机构</t>
  </si>
  <si>
    <t xml:space="preserve">      卫生监督机构</t>
  </si>
  <si>
    <t>卫生监督机构</t>
  </si>
  <si>
    <t xml:space="preserve">      妇幼保健机构</t>
  </si>
  <si>
    <t>妇幼保健机构</t>
  </si>
  <si>
    <t xml:space="preserve">      精神卫生机构</t>
  </si>
  <si>
    <t>精神卫生机构</t>
  </si>
  <si>
    <t xml:space="preserve">      应急救治机构</t>
  </si>
  <si>
    <t>应急救治机构</t>
  </si>
  <si>
    <t xml:space="preserve">      采供血机构</t>
  </si>
  <si>
    <t>采供血机构</t>
  </si>
  <si>
    <t xml:space="preserve">      其他专业公共卫生机构</t>
  </si>
  <si>
    <t>其他专业公共卫生机构</t>
  </si>
  <si>
    <t xml:space="preserve">      基本公共卫生服务</t>
  </si>
  <si>
    <t>基本公共卫生服务</t>
  </si>
  <si>
    <t xml:space="preserve">      重大公共卫生专项</t>
  </si>
  <si>
    <t>重大公共卫生专项</t>
  </si>
  <si>
    <t xml:space="preserve">      突发公共卫生事件应急处理</t>
  </si>
  <si>
    <t>突发公共卫生事件应急处理</t>
  </si>
  <si>
    <t xml:space="preserve">      其他公共卫生支出</t>
  </si>
  <si>
    <t>其他公共卫生支出</t>
  </si>
  <si>
    <t xml:space="preserve">    中医药</t>
  </si>
  <si>
    <t>中医药</t>
  </si>
  <si>
    <t xml:space="preserve">      中医（民族医）药专项</t>
  </si>
  <si>
    <t>中医（民族医）药专项</t>
  </si>
  <si>
    <t xml:space="preserve">      其他中医药支出</t>
  </si>
  <si>
    <t>其他中医药支出</t>
  </si>
  <si>
    <t xml:space="preserve">    计划生育事务</t>
  </si>
  <si>
    <t>计划生育事务</t>
  </si>
  <si>
    <t xml:space="preserve">      计划生育机构</t>
  </si>
  <si>
    <t>计划生育机构</t>
  </si>
  <si>
    <t xml:space="preserve">      计划生育服务</t>
  </si>
  <si>
    <t>计划生育服务</t>
  </si>
  <si>
    <t xml:space="preserve">      其他计划生育事务支出</t>
  </si>
  <si>
    <t>其他计划生育事务支出</t>
  </si>
  <si>
    <t xml:space="preserve">    行政事业单位医疗</t>
  </si>
  <si>
    <t>行政事业单位医疗</t>
  </si>
  <si>
    <t xml:space="preserve">      行政单位医疗</t>
  </si>
  <si>
    <t>行政单位医疗</t>
  </si>
  <si>
    <t xml:space="preserve">      事业单位医疗</t>
  </si>
  <si>
    <t>事业单位医疗</t>
  </si>
  <si>
    <t xml:space="preserve">      公务员医疗补助</t>
  </si>
  <si>
    <t>公务员医疗补助</t>
  </si>
  <si>
    <t xml:space="preserve">      其他行政事业单位医疗支出</t>
  </si>
  <si>
    <t>其他行政事业单位医疗支出</t>
  </si>
  <si>
    <t xml:space="preserve">    财政对基本医疗保险基金的补助</t>
  </si>
  <si>
    <t>财政对基本医疗保险基金的补助</t>
  </si>
  <si>
    <t xml:space="preserve">      财政对职工基本医疗保险基金的补助</t>
  </si>
  <si>
    <t>财政对职工基本医疗保险基金的补助</t>
  </si>
  <si>
    <t xml:space="preserve">      财政对城乡居民基本医疗保险基金的补助</t>
  </si>
  <si>
    <t>财政对城乡居民基本医疗保险基金的补助</t>
  </si>
  <si>
    <t xml:space="preserve">      财政对其他基本医疗保险基金的补助</t>
  </si>
  <si>
    <t>财政对其他基本医疗保险基金的补助</t>
  </si>
  <si>
    <t xml:space="preserve">    医疗救助</t>
  </si>
  <si>
    <t>医疗救助</t>
  </si>
  <si>
    <t xml:space="preserve">      城乡医疗救助</t>
  </si>
  <si>
    <t>城乡医疗救助</t>
  </si>
  <si>
    <t xml:space="preserve">      疾病应急救助</t>
  </si>
  <si>
    <t>疾病应急救助</t>
  </si>
  <si>
    <t xml:space="preserve">      其他医疗救助支出</t>
  </si>
  <si>
    <t>其他医疗救助支出</t>
  </si>
  <si>
    <t xml:space="preserve">    优抚对象医疗</t>
  </si>
  <si>
    <t>优抚对象医疗</t>
  </si>
  <si>
    <t xml:space="preserve">      优抚对象医疗补助</t>
  </si>
  <si>
    <t>优抚对象医疗补助</t>
  </si>
  <si>
    <t xml:space="preserve">      其他优抚对象医疗支出</t>
  </si>
  <si>
    <t>其他优抚对象医疗支出</t>
  </si>
  <si>
    <t xml:space="preserve">    医疗保障管理事务</t>
  </si>
  <si>
    <t>医疗保障管理事务</t>
  </si>
  <si>
    <t xml:space="preserve">      医疗保障政策管理</t>
  </si>
  <si>
    <t>医疗保障政策管理</t>
  </si>
  <si>
    <t xml:space="preserve">      医疗保障经办事务</t>
  </si>
  <si>
    <t>医疗保障经办事务</t>
  </si>
  <si>
    <t xml:space="preserve">      其他医疗保障管理事务支出</t>
  </si>
  <si>
    <t>其他医疗保障管理事务支出</t>
  </si>
  <si>
    <t xml:space="preserve">    老龄卫生健康事务</t>
  </si>
  <si>
    <t>老龄卫生健康事务</t>
  </si>
  <si>
    <t xml:space="preserve">      老龄卫生健康服务</t>
  </si>
  <si>
    <t>老龄卫生健康服务</t>
  </si>
  <si>
    <t xml:space="preserve">    其他卫生健康支出</t>
  </si>
  <si>
    <t>其他卫生健康支出</t>
  </si>
  <si>
    <t xml:space="preserve">      其他卫生健康支出</t>
  </si>
  <si>
    <t xml:space="preserve">    环境保护管理事务</t>
  </si>
  <si>
    <t>环境保护管理事务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</si>
  <si>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</si>
  <si>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>生态环境保护宣传</t>
  </si>
  <si>
    <t xml:space="preserve">      环境保护法规、规划及标准</t>
  </si>
  <si>
    <t>环境保护法规、规划及标准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</si>
  <si>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</si>
  <si>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t>生态环境国际合作及履约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</si>
  <si>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</si>
  <si>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>生态环境保护行政许可</t>
  </si>
  <si>
    <t xml:space="preserve">      其他环境保护管理事务支出</t>
  </si>
  <si>
    <t>其他环境保护管理事务支出</t>
  </si>
  <si>
    <t xml:space="preserve">    环境监测与监察</t>
  </si>
  <si>
    <t>环境监测与监察</t>
  </si>
  <si>
    <t xml:space="preserve">      建设项目环评审查与监督</t>
  </si>
  <si>
    <t>建设项目环评审查与监督</t>
  </si>
  <si>
    <t xml:space="preserve">      核与辐射安全监督</t>
  </si>
  <si>
    <t>核与辐射安全监督</t>
  </si>
  <si>
    <t xml:space="preserve">      其他环境监测与监察支出</t>
  </si>
  <si>
    <t>其他环境监测与监察支出</t>
  </si>
  <si>
    <t xml:space="preserve">    污染防治</t>
  </si>
  <si>
    <t>污染防治</t>
  </si>
  <si>
    <t xml:space="preserve">      大气</t>
  </si>
  <si>
    <t>大气</t>
  </si>
  <si>
    <t xml:space="preserve">      水体</t>
  </si>
  <si>
    <t>水体</t>
  </si>
  <si>
    <t xml:space="preserve">      噪声</t>
  </si>
  <si>
    <t>噪声</t>
  </si>
  <si>
    <t xml:space="preserve">      固体废弃物与化学品</t>
  </si>
  <si>
    <t>固体废弃物与化学品</t>
  </si>
  <si>
    <t xml:space="preserve">      放射源和放射性废物监管</t>
  </si>
  <si>
    <t>放射源和放射性废物监管</t>
  </si>
  <si>
    <t xml:space="preserve">      辐射</t>
  </si>
  <si>
    <t>辐射</t>
  </si>
  <si>
    <t xml:space="preserve">      其他污染防治支出</t>
  </si>
  <si>
    <t>其他污染防治支出</t>
  </si>
  <si>
    <t xml:space="preserve">    自然生态保护</t>
  </si>
  <si>
    <t>自然生态保护</t>
  </si>
  <si>
    <t xml:space="preserve">      生态保护</t>
  </si>
  <si>
    <t>生态保护</t>
  </si>
  <si>
    <t xml:space="preserve">      农村环境保护</t>
  </si>
  <si>
    <t>农村环境保护</t>
  </si>
  <si>
    <t xml:space="preserve">      自然保护区</t>
  </si>
  <si>
    <t>自然保护区</t>
  </si>
  <si>
    <t xml:space="preserve">      生物及物种资源保护</t>
  </si>
  <si>
    <t>生物及物种资源保护</t>
  </si>
  <si>
    <t xml:space="preserve">      其他自然生态保护支出</t>
  </si>
  <si>
    <t>其他自然生态保护支出</t>
  </si>
  <si>
    <t xml:space="preserve">    天然林保护</t>
  </si>
  <si>
    <t>天然林保护</t>
  </si>
  <si>
    <t xml:space="preserve">      森林管护</t>
  </si>
  <si>
    <t>森林管护</t>
  </si>
  <si>
    <t xml:space="preserve">      社会保险补助</t>
  </si>
  <si>
    <t>社会保险补助</t>
  </si>
  <si>
    <t xml:space="preserve">      政策性社会性支出补助</t>
  </si>
  <si>
    <t>政策性社会性支出补助</t>
  </si>
  <si>
    <t xml:space="preserve">      天然林保护工程建设</t>
  </si>
  <si>
    <t>天然林保护工程建设</t>
  </si>
  <si>
    <t xml:space="preserve">      停伐补助</t>
  </si>
  <si>
    <t>停伐补助</t>
  </si>
  <si>
    <t xml:space="preserve">      其他天然林保护支出</t>
  </si>
  <si>
    <t>其他天然林保护支出</t>
  </si>
  <si>
    <t xml:space="preserve">    退耕还林</t>
  </si>
  <si>
    <t>退耕还林</t>
  </si>
  <si>
    <t xml:space="preserve">      退耕现金</t>
  </si>
  <si>
    <t>退耕现金</t>
  </si>
  <si>
    <t xml:space="preserve">      退耕还林粮食折现补贴</t>
  </si>
  <si>
    <t>退耕还林粮食折现补贴</t>
  </si>
  <si>
    <t xml:space="preserve">      退耕还林粮食费用补贴</t>
  </si>
  <si>
    <t>退耕还林粮食费用补贴</t>
  </si>
  <si>
    <t xml:space="preserve">      退耕还林工程建设</t>
  </si>
  <si>
    <t>退耕还林工程建设</t>
  </si>
  <si>
    <t xml:space="preserve">      其他退耕还林支出</t>
  </si>
  <si>
    <t>其他退耕还林支出</t>
  </si>
  <si>
    <t xml:space="preserve">    风沙荒漠治理</t>
  </si>
  <si>
    <t>风沙荒漠治理</t>
  </si>
  <si>
    <t xml:space="preserve">      京津风沙源治理工程建设</t>
  </si>
  <si>
    <t>京津风沙源治理工程建设</t>
  </si>
  <si>
    <t xml:space="preserve">      其他风沙荒漠治理支出</t>
  </si>
  <si>
    <t>其他风沙荒漠治理支出</t>
  </si>
  <si>
    <t xml:space="preserve">    退牧还草</t>
  </si>
  <si>
    <t>退牧还草</t>
  </si>
  <si>
    <t xml:space="preserve">      退牧还草工程建设</t>
  </si>
  <si>
    <t>退牧还草工程建设</t>
  </si>
  <si>
    <t xml:space="preserve">      其他退牧还草支出</t>
  </si>
  <si>
    <t>其他退牧还草支出</t>
  </si>
  <si>
    <t xml:space="preserve">    已垦草原退耕还草</t>
  </si>
  <si>
    <t>已垦草原退耕还草</t>
  </si>
  <si>
    <t xml:space="preserve">    能源节约利用</t>
  </si>
  <si>
    <t>能源节约利用</t>
  </si>
  <si>
    <t xml:space="preserve">    污染减排</t>
  </si>
  <si>
    <t>污染减排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</si>
  <si>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</si>
  <si>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t>生态环境监测与信息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</si>
  <si>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</si>
  <si>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>生态环境执法监察</t>
  </si>
  <si>
    <t xml:space="preserve">      减排专项支出</t>
  </si>
  <si>
    <t>减排专项支出</t>
  </si>
  <si>
    <t xml:space="preserve">      清洁生产专项支出</t>
  </si>
  <si>
    <t>清洁生产专项支出</t>
  </si>
  <si>
    <t xml:space="preserve">      其他污染减排支出</t>
  </si>
  <si>
    <t>其他污染减排支出</t>
  </si>
  <si>
    <t xml:space="preserve">    可再生能源</t>
  </si>
  <si>
    <t>可再生能源</t>
  </si>
  <si>
    <t xml:space="preserve">    循环经济</t>
  </si>
  <si>
    <t>循环经济</t>
  </si>
  <si>
    <t xml:space="preserve">    能源管理事务</t>
  </si>
  <si>
    <t>能源管理事务</t>
  </si>
  <si>
    <t xml:space="preserve">      能源预测预警</t>
  </si>
  <si>
    <t>能源预测预警</t>
  </si>
  <si>
    <t xml:space="preserve">      能源战略规划与实施</t>
  </si>
  <si>
    <t>能源战略规划与实施</t>
  </si>
  <si>
    <t xml:space="preserve">      能源科技装备</t>
  </si>
  <si>
    <t>能源科技装备</t>
  </si>
  <si>
    <t xml:space="preserve">      能源行业管理</t>
  </si>
  <si>
    <t>能源行业管理</t>
  </si>
  <si>
    <t xml:space="preserve">      能源管理</t>
  </si>
  <si>
    <t>能源管理</t>
  </si>
  <si>
    <t xml:space="preserve">      石油储备发展管理</t>
  </si>
  <si>
    <t>石油储备发展管理</t>
  </si>
  <si>
    <t xml:space="preserve">      能源调查</t>
  </si>
  <si>
    <t>能源调查</t>
  </si>
  <si>
    <t xml:space="preserve">      农村电网建设</t>
  </si>
  <si>
    <t>农村电网建设</t>
  </si>
  <si>
    <t xml:space="preserve">      其他能源管理事务支出</t>
  </si>
  <si>
    <t>其他能源管理事务支出</t>
  </si>
  <si>
    <t xml:space="preserve">    其他节能环保支出</t>
  </si>
  <si>
    <t>其他节能环保支出</t>
  </si>
  <si>
    <t>城乡社区支出</t>
  </si>
  <si>
    <t xml:space="preserve">      城乡社区管理事务</t>
  </si>
  <si>
    <t>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</si>
  <si>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</si>
  <si>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</si>
  <si>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</si>
  <si>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</si>
  <si>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>城管执法</t>
  </si>
  <si>
    <t xml:space="preserve">        工程建设国家标准规范编制与监管</t>
  </si>
  <si>
    <t>工程建设国家标准规范编制与监管</t>
  </si>
  <si>
    <t xml:space="preserve">        工程建设管理</t>
  </si>
  <si>
    <t>工程建设管理</t>
  </si>
  <si>
    <t xml:space="preserve">        市政公用行业市场监管</t>
  </si>
  <si>
    <t>市政公用行业市场监管</t>
  </si>
  <si>
    <t xml:space="preserve">        住宅建设与房地产市场监管</t>
  </si>
  <si>
    <t>住宅建设与房地产市场监管</t>
  </si>
  <si>
    <t xml:space="preserve">        执业资格注册、资质审查</t>
  </si>
  <si>
    <t>执业资格注册、资质审查</t>
  </si>
  <si>
    <t xml:space="preserve">        其他城乡社区管理事务支出</t>
  </si>
  <si>
    <t>其他城乡社区管理事务支出</t>
  </si>
  <si>
    <t xml:space="preserve">      城乡社区规划与管理</t>
  </si>
  <si>
    <t>城乡社区规划与管理</t>
  </si>
  <si>
    <t xml:space="preserve">      城乡社区公共设施</t>
  </si>
  <si>
    <t>城乡社区公共设施</t>
  </si>
  <si>
    <t xml:space="preserve">        小城镇基础设施建设</t>
  </si>
  <si>
    <t>小城镇基础设施建设</t>
  </si>
  <si>
    <t xml:space="preserve">        其他城乡社区公共设施支出</t>
  </si>
  <si>
    <t>其他城乡社区公共设施支出</t>
  </si>
  <si>
    <t xml:space="preserve">      城乡社区环境卫生</t>
  </si>
  <si>
    <t>城乡社区环境卫生</t>
  </si>
  <si>
    <t xml:space="preserve">      建设市场管理与监督</t>
  </si>
  <si>
    <t>建设市场管理与监督</t>
  </si>
  <si>
    <t xml:space="preserve">      其他城乡社区支出</t>
  </si>
  <si>
    <t>其他城乡社区支出</t>
  </si>
  <si>
    <t>农林水支出</t>
  </si>
  <si>
    <t xml:space="preserve">      农业</t>
  </si>
  <si>
    <t>农业</t>
  </si>
  <si>
    <t xml:space="preserve">        事业运行</t>
  </si>
  <si>
    <t xml:space="preserve">        农垦运行</t>
  </si>
  <si>
    <t>农垦运行</t>
  </si>
  <si>
    <t xml:space="preserve">        科技转化与推广服务</t>
  </si>
  <si>
    <t>科技转化与推广服务</t>
  </si>
  <si>
    <t xml:space="preserve">        病虫害控制</t>
  </si>
  <si>
    <t>病虫害控制</t>
  </si>
  <si>
    <t xml:space="preserve">        农产品质量安全</t>
  </si>
  <si>
    <t>农产品质量安全</t>
  </si>
  <si>
    <t xml:space="preserve">        执法监管</t>
  </si>
  <si>
    <t>执法监管</t>
  </si>
  <si>
    <t xml:space="preserve">        统计监测与信息服务</t>
  </si>
  <si>
    <t>统计监测与信息服务</t>
  </si>
  <si>
    <t xml:space="preserve">        农业行业业务管理</t>
  </si>
  <si>
    <t>农业行业业务管理</t>
  </si>
  <si>
    <t xml:space="preserve">        对外交流与合作</t>
  </si>
  <si>
    <t>对外交流与合作</t>
  </si>
  <si>
    <t xml:space="preserve">        防灾救灾</t>
  </si>
  <si>
    <t>防灾救灾</t>
  </si>
  <si>
    <t xml:space="preserve">        稳定农民收入补贴</t>
  </si>
  <si>
    <t>稳定农民收入补贴</t>
  </si>
  <si>
    <t xml:space="preserve">        农业结构调整补贴</t>
  </si>
  <si>
    <t>农业结构调整补贴</t>
  </si>
  <si>
    <t xml:space="preserve">        农业生产支持补贴</t>
  </si>
  <si>
    <t>农业生产支持补贴</t>
  </si>
  <si>
    <t xml:space="preserve">        农业组织化与产业化经营</t>
  </si>
  <si>
    <t>农业组织化与产业化经营</t>
  </si>
  <si>
    <t xml:space="preserve">        农产品加工与促销</t>
  </si>
  <si>
    <t>农产品加工与促销</t>
  </si>
  <si>
    <t xml:space="preserve">        农村公益事业</t>
  </si>
  <si>
    <t>农村公益事业</t>
  </si>
  <si>
    <t xml:space="preserve">        农业资源保护修复与利用</t>
  </si>
  <si>
    <t>农业资源保护修复与利用</t>
  </si>
  <si>
    <t xml:space="preserve">        农村道路建设</t>
  </si>
  <si>
    <t>农村道路建设</t>
  </si>
  <si>
    <t xml:space="preserve">        成品油价格改革对渔业的补贴</t>
  </si>
  <si>
    <t>成品油价格改革对渔业的补贴</t>
  </si>
  <si>
    <t xml:space="preserve">        对高校毕业生到基层任职补助</t>
  </si>
  <si>
    <t>对高校毕业生到基层任职补助</t>
  </si>
  <si>
    <t xml:space="preserve">        其他农业支出</t>
  </si>
  <si>
    <t>其他农业支出</t>
  </si>
  <si>
    <r>
      <rPr>
        <sz val="11"/>
        <rFont val="宋体"/>
        <charset val="134"/>
      </rPr>
      <t xml:space="preserve">      林业</t>
    </r>
    <r>
      <rPr>
        <sz val="11"/>
        <color rgb="FFFF0000"/>
        <rFont val="宋体"/>
        <charset val="134"/>
      </rPr>
      <t>和草原</t>
    </r>
  </si>
  <si>
    <t>林业</t>
  </si>
  <si>
    <t xml:space="preserve">        事业机构</t>
  </si>
  <si>
    <t>事业机构</t>
  </si>
  <si>
    <t xml:space="preserve">        森林培育</t>
  </si>
  <si>
    <t>森林培育</t>
  </si>
  <si>
    <t xml:space="preserve">        技术推广与转化</t>
  </si>
  <si>
    <t>技术推广与转化</t>
  </si>
  <si>
    <t xml:space="preserve">        森林资源管理</t>
  </si>
  <si>
    <t>森林资源管理</t>
  </si>
  <si>
    <t xml:space="preserve">        森林生态效益补偿</t>
  </si>
  <si>
    <t>森林生态效益补偿</t>
  </si>
  <si>
    <t xml:space="preserve">        自然保护区等管理</t>
  </si>
  <si>
    <t>自然保护区等管理</t>
  </si>
  <si>
    <t xml:space="preserve">        动植物保护</t>
  </si>
  <si>
    <t>动植物保护</t>
  </si>
  <si>
    <t xml:space="preserve">        湿地保护</t>
  </si>
  <si>
    <t>湿地保护</t>
  </si>
  <si>
    <t xml:space="preserve">        执法与监督</t>
  </si>
  <si>
    <t>执法与监督</t>
  </si>
  <si>
    <t xml:space="preserve">        防沙治沙</t>
  </si>
  <si>
    <t>防沙治沙</t>
  </si>
  <si>
    <t xml:space="preserve">        对外合作与交流</t>
  </si>
  <si>
    <t xml:space="preserve">        产业化管理</t>
  </si>
  <si>
    <t>产业化管理</t>
  </si>
  <si>
    <t xml:space="preserve">        信息管理</t>
  </si>
  <si>
    <t>信息管理</t>
  </si>
  <si>
    <t xml:space="preserve">        林区公共支出</t>
  </si>
  <si>
    <t>林区公共支出</t>
  </si>
  <si>
    <t xml:space="preserve">        贷款贴息</t>
  </si>
  <si>
    <t>贷款贴息</t>
  </si>
  <si>
    <t xml:space="preserve">        成品油价格改革对林业的补贴</t>
  </si>
  <si>
    <t>成品油价格改革对林业的补贴</t>
  </si>
  <si>
    <t xml:space="preserve">        防灾减灾</t>
  </si>
  <si>
    <t>防灾减灾</t>
  </si>
  <si>
    <t xml:space="preserve">        国家公园</t>
  </si>
  <si>
    <t>国家公园</t>
  </si>
  <si>
    <t xml:space="preserve">        草原管理</t>
  </si>
  <si>
    <t>草原管理</t>
  </si>
  <si>
    <t xml:space="preserve">        行业业务管理</t>
  </si>
  <si>
    <t>行业业务管理</t>
  </si>
  <si>
    <t xml:space="preserve">        其他林业支出</t>
  </si>
  <si>
    <t>其他林业支出</t>
  </si>
  <si>
    <t xml:space="preserve">      水利</t>
  </si>
  <si>
    <t>水利</t>
  </si>
  <si>
    <t xml:space="preserve">        水利行业业务管理</t>
  </si>
  <si>
    <t>水利行业业务管理</t>
  </si>
  <si>
    <t xml:space="preserve">        水利工程建设</t>
  </si>
  <si>
    <t>水利工程建设</t>
  </si>
  <si>
    <t xml:space="preserve">        水利工程运行与维护</t>
  </si>
  <si>
    <t>水利工程运行与维护</t>
  </si>
  <si>
    <t xml:space="preserve">        长江黄河等流域管理</t>
  </si>
  <si>
    <t>长江黄河等流域管理</t>
  </si>
  <si>
    <t xml:space="preserve">        水利前期工作</t>
  </si>
  <si>
    <t>水利前期工作</t>
  </si>
  <si>
    <t xml:space="preserve">        水利执法监督</t>
  </si>
  <si>
    <t>水利执法监督</t>
  </si>
  <si>
    <t xml:space="preserve">        水土保持</t>
  </si>
  <si>
    <t>水土保持</t>
  </si>
  <si>
    <t xml:space="preserve">        水资源节约管理与保护</t>
  </si>
  <si>
    <t>水资源节约管理与保护</t>
  </si>
  <si>
    <t xml:space="preserve">        水质监测</t>
  </si>
  <si>
    <t>水质监测</t>
  </si>
  <si>
    <t xml:space="preserve">        水文测报</t>
  </si>
  <si>
    <t>水文测报</t>
  </si>
  <si>
    <t xml:space="preserve">        防汛</t>
  </si>
  <si>
    <t>防汛</t>
  </si>
  <si>
    <t xml:space="preserve">        抗旱</t>
  </si>
  <si>
    <t>抗旱</t>
  </si>
  <si>
    <t xml:space="preserve">        农田水利</t>
  </si>
  <si>
    <t>农田水利</t>
  </si>
  <si>
    <t xml:space="preserve">        水利技术推广</t>
  </si>
  <si>
    <t>水利技术推广</t>
  </si>
  <si>
    <t xml:space="preserve">        国际河流治理与管理</t>
  </si>
  <si>
    <t>国际河流治理与管理</t>
  </si>
  <si>
    <t xml:space="preserve">        江河湖库水系综合整治</t>
  </si>
  <si>
    <t>江河湖库水系综合整治</t>
  </si>
  <si>
    <t xml:space="preserve">        大中型水库移民后期扶持专项支出</t>
  </si>
  <si>
    <t>大中型水库移民后期扶持专项支出</t>
  </si>
  <si>
    <t xml:space="preserve">        水利安全监督</t>
  </si>
  <si>
    <t>水利安全监督</t>
  </si>
  <si>
    <t xml:space="preserve">        水利建设移民支出</t>
  </si>
  <si>
    <t>水利建设移民支出</t>
  </si>
  <si>
    <t xml:space="preserve">        农村人畜饮水</t>
  </si>
  <si>
    <t>农村人畜饮水</t>
  </si>
  <si>
    <t xml:space="preserve">        其他水利支出</t>
  </si>
  <si>
    <t>其他水利支出</t>
  </si>
  <si>
    <t xml:space="preserve">      南水北调</t>
  </si>
  <si>
    <t>南水北调</t>
  </si>
  <si>
    <t xml:space="preserve">        南水北调工程建设</t>
  </si>
  <si>
    <t>南水北调工程建设</t>
  </si>
  <si>
    <t xml:space="preserve">        政策研究与信息管理</t>
  </si>
  <si>
    <t>政策研究与信息管理</t>
  </si>
  <si>
    <t xml:space="preserve">        工程稽查</t>
  </si>
  <si>
    <t>工程稽查</t>
  </si>
  <si>
    <t xml:space="preserve">        前期工作</t>
  </si>
  <si>
    <t>前期工作</t>
  </si>
  <si>
    <t xml:space="preserve">        南水北调技术推广</t>
  </si>
  <si>
    <t>南水北调技术推广</t>
  </si>
  <si>
    <t xml:space="preserve">        环境、移民及水资源管理与保护</t>
  </si>
  <si>
    <t>环境、移民及水资源管理与保护</t>
  </si>
  <si>
    <t xml:space="preserve">        其他南水北调支出</t>
  </si>
  <si>
    <t>其他南水北调支出</t>
  </si>
  <si>
    <t xml:space="preserve">      扶贫</t>
  </si>
  <si>
    <t>扶贫</t>
  </si>
  <si>
    <t xml:space="preserve">        农村基础设施建设</t>
  </si>
  <si>
    <t>农村基础设施建设</t>
  </si>
  <si>
    <t xml:space="preserve">        生产发展</t>
  </si>
  <si>
    <t>生产发展</t>
  </si>
  <si>
    <t xml:space="preserve">        社会发展</t>
  </si>
  <si>
    <t>社会发展</t>
  </si>
  <si>
    <t xml:space="preserve">        扶贫贷款奖补和贴息</t>
  </si>
  <si>
    <t>扶贫贷款奖补和贴息</t>
  </si>
  <si>
    <t xml:space="preserve">       “三西”农业建设专项补助</t>
  </si>
  <si>
    <t>“三西”农业建设专项补助</t>
  </si>
  <si>
    <t xml:space="preserve">        扶贫事业机构</t>
  </si>
  <si>
    <t>扶贫事业机构</t>
  </si>
  <si>
    <t xml:space="preserve">        其他扶贫支出</t>
  </si>
  <si>
    <t>其他扶贫支出</t>
  </si>
  <si>
    <t xml:space="preserve">      农业综合开发</t>
  </si>
  <si>
    <t>农业综合开发</t>
  </si>
  <si>
    <t xml:space="preserve">        机构运行</t>
  </si>
  <si>
    <t xml:space="preserve">        土地治理</t>
  </si>
  <si>
    <t>土地治理</t>
  </si>
  <si>
    <t xml:space="preserve">        产业化发展</t>
  </si>
  <si>
    <t>产业化发展</t>
  </si>
  <si>
    <t xml:space="preserve">        创新示范</t>
  </si>
  <si>
    <t>创新示范</t>
  </si>
  <si>
    <t xml:space="preserve">        其他农业综合开发支出</t>
  </si>
  <si>
    <t>其他农业综合开发支出</t>
  </si>
  <si>
    <t xml:space="preserve">      农村综合改革</t>
  </si>
  <si>
    <t>农村综合改革</t>
  </si>
  <si>
    <t xml:space="preserve">        对村级一事一议的补助</t>
  </si>
  <si>
    <t>对村级一事一议的补助</t>
  </si>
  <si>
    <t xml:space="preserve">        国有农场办社会职能改革补助</t>
  </si>
  <si>
    <t>国有农场办社会职能改革补助</t>
  </si>
  <si>
    <t xml:space="preserve">        对村民委员会和村党支部的补助</t>
  </si>
  <si>
    <t>对村民委员会和村党支部的补助</t>
  </si>
  <si>
    <t xml:space="preserve">        对村集体经济组织的补助</t>
  </si>
  <si>
    <t>对村集体经济组织的补助</t>
  </si>
  <si>
    <t xml:space="preserve">        农村综合改革示范试点补助</t>
  </si>
  <si>
    <t>农村综合改革示范试点补助</t>
  </si>
  <si>
    <t xml:space="preserve">        其他农村综合改革支出</t>
  </si>
  <si>
    <t>其他农村综合改革支出</t>
  </si>
  <si>
    <t xml:space="preserve">      普惠金融发展支出</t>
  </si>
  <si>
    <t>普惠金融发展支出</t>
  </si>
  <si>
    <t xml:space="preserve">        支持农村金融机构</t>
  </si>
  <si>
    <t>支持农村金融机构</t>
  </si>
  <si>
    <t xml:space="preserve">        涉农贷款增量奖励</t>
  </si>
  <si>
    <t>涉农贷款增量奖励</t>
  </si>
  <si>
    <t xml:space="preserve">        农业保险保费补贴</t>
  </si>
  <si>
    <t>农业保险保费补贴</t>
  </si>
  <si>
    <t xml:space="preserve">        创业担保贷款贴息</t>
  </si>
  <si>
    <t>创业担保贷款贴息</t>
  </si>
  <si>
    <t xml:space="preserve">        补充创业担保贷款基金</t>
  </si>
  <si>
    <t>补充创业担保贷款基金</t>
  </si>
  <si>
    <t xml:space="preserve">        其他普惠金融发展支出</t>
  </si>
  <si>
    <t>其他普惠金融发展支出</t>
  </si>
  <si>
    <t xml:space="preserve">      目标价格补贴</t>
  </si>
  <si>
    <t>目标价格补贴</t>
  </si>
  <si>
    <t xml:space="preserve">        棉花目标价格补贴</t>
  </si>
  <si>
    <t>棉花目标价格补贴</t>
  </si>
  <si>
    <t xml:space="preserve">        其他目标价格补贴</t>
  </si>
  <si>
    <t>其他目标价格补贴</t>
  </si>
  <si>
    <t xml:space="preserve">      其他农林水支出</t>
  </si>
  <si>
    <t>其他农林水支出</t>
  </si>
  <si>
    <t xml:space="preserve">        化解其他公益性乡村债务支出</t>
  </si>
  <si>
    <t>化解其他公益性乡村债务支出</t>
  </si>
  <si>
    <t xml:space="preserve">        其他农林水支出</t>
  </si>
  <si>
    <t>交通运输支出</t>
  </si>
  <si>
    <t xml:space="preserve">      公路水路运输</t>
  </si>
  <si>
    <t>公路水路运输</t>
  </si>
  <si>
    <t xml:space="preserve">        公路建设</t>
  </si>
  <si>
    <t>公路建设</t>
  </si>
  <si>
    <t xml:space="preserve">        公路养护</t>
  </si>
  <si>
    <t>公路养护</t>
  </si>
  <si>
    <t xml:space="preserve">        交通运输信息化建设</t>
  </si>
  <si>
    <t>交通运输信息化建设</t>
  </si>
  <si>
    <t xml:space="preserve">        公路和运输安全</t>
  </si>
  <si>
    <t>公路和运输安全</t>
  </si>
  <si>
    <t xml:space="preserve">        公路还贷专项</t>
  </si>
  <si>
    <t>公路还贷专项</t>
  </si>
  <si>
    <t xml:space="preserve">        公路运输管理</t>
  </si>
  <si>
    <t>公路运输管理</t>
  </si>
  <si>
    <t xml:space="preserve">        公路和运输技术标准化建设</t>
  </si>
  <si>
    <t>公路和运输技术标准化建设</t>
  </si>
  <si>
    <t xml:space="preserve">        港口设施</t>
  </si>
  <si>
    <t>港口设施</t>
  </si>
  <si>
    <t xml:space="preserve">        航道维护</t>
  </si>
  <si>
    <t>航道维护</t>
  </si>
  <si>
    <t xml:space="preserve">        船舶检验</t>
  </si>
  <si>
    <t>船舶检验</t>
  </si>
  <si>
    <t xml:space="preserve">        救助打捞</t>
  </si>
  <si>
    <t>救助打捞</t>
  </si>
  <si>
    <t xml:space="preserve">        内河运输</t>
  </si>
  <si>
    <t>内河运输</t>
  </si>
  <si>
    <t xml:space="preserve">        远洋运输</t>
  </si>
  <si>
    <t>远洋运输</t>
  </si>
  <si>
    <t xml:space="preserve">        海事管理</t>
  </si>
  <si>
    <t>海事管理</t>
  </si>
  <si>
    <t xml:space="preserve">        航标事业发展支出</t>
  </si>
  <si>
    <t>航标事业发展支出</t>
  </si>
  <si>
    <t xml:space="preserve">        水路运输管理支出</t>
  </si>
  <si>
    <t>水路运输管理支出</t>
  </si>
  <si>
    <t xml:space="preserve">        口岸建设</t>
  </si>
  <si>
    <t>口岸建设</t>
  </si>
  <si>
    <t xml:space="preserve">        取消政府还贷二级公路收费专项支出</t>
  </si>
  <si>
    <t>取消政府还贷二级公路收费专项支出</t>
  </si>
  <si>
    <t xml:space="preserve">        其他公路水路运输支出</t>
  </si>
  <si>
    <t>其他公路水路运输支出</t>
  </si>
  <si>
    <t xml:space="preserve">      铁路运输</t>
  </si>
  <si>
    <t>铁路运输</t>
  </si>
  <si>
    <t xml:space="preserve">        铁路路网建设</t>
  </si>
  <si>
    <t>铁路路网建设</t>
  </si>
  <si>
    <t xml:space="preserve">        铁路还贷专项</t>
  </si>
  <si>
    <t>铁路还贷专项</t>
  </si>
  <si>
    <t xml:space="preserve">        铁路安全</t>
  </si>
  <si>
    <t>铁路安全</t>
  </si>
  <si>
    <t xml:space="preserve">        铁路专项运输</t>
  </si>
  <si>
    <t>铁路专项运输</t>
  </si>
  <si>
    <t xml:space="preserve">        行业监管</t>
  </si>
  <si>
    <t>行业监管</t>
  </si>
  <si>
    <t xml:space="preserve">        其他铁路运输支出</t>
  </si>
  <si>
    <t>其他铁路运输支出</t>
  </si>
  <si>
    <t xml:space="preserve">      民用航空运输</t>
  </si>
  <si>
    <t>民用航空运输</t>
  </si>
  <si>
    <t xml:space="preserve">        机场建设</t>
  </si>
  <si>
    <t>机场建设</t>
  </si>
  <si>
    <t xml:space="preserve">        空管系统建设</t>
  </si>
  <si>
    <t>空管系统建设</t>
  </si>
  <si>
    <t xml:space="preserve">        民航还贷专项支出</t>
  </si>
  <si>
    <t>民航还贷专项支出</t>
  </si>
  <si>
    <t xml:space="preserve">        民用航空安全</t>
  </si>
  <si>
    <t>民用航空安全</t>
  </si>
  <si>
    <t xml:space="preserve">        民航专项运输</t>
  </si>
  <si>
    <t>民航专项运输</t>
  </si>
  <si>
    <t xml:space="preserve">        其他民用航空运输支出</t>
  </si>
  <si>
    <t>其他民用航空运输支出</t>
  </si>
  <si>
    <t xml:space="preserve">      成品油价格改革对交通运输的补贴</t>
  </si>
  <si>
    <t>成品油价格改革对交通运输的补贴</t>
  </si>
  <si>
    <t xml:space="preserve">        对城市公交的补贴</t>
  </si>
  <si>
    <t>对城市公交的补贴</t>
  </si>
  <si>
    <t xml:space="preserve">        对农村道路客运的补贴</t>
  </si>
  <si>
    <t>对农村道路客运的补贴</t>
  </si>
  <si>
    <t xml:space="preserve">        对出租车的补贴</t>
  </si>
  <si>
    <t>对出租车的补贴</t>
  </si>
  <si>
    <t xml:space="preserve">        成品油价格改革补贴其他支出</t>
  </si>
  <si>
    <t>成品油价格改革补贴其他支出</t>
  </si>
  <si>
    <t xml:space="preserve">      邮政业支出</t>
  </si>
  <si>
    <t>邮政业支出</t>
  </si>
  <si>
    <t xml:space="preserve">        邮政普遍服务与特殊服务</t>
  </si>
  <si>
    <t>邮政普遍服务与特殊服务</t>
  </si>
  <si>
    <t xml:space="preserve">        其他邮政业支出</t>
  </si>
  <si>
    <t>其他邮政业支出</t>
  </si>
  <si>
    <t xml:space="preserve">      车辆购置税支出</t>
  </si>
  <si>
    <t>车辆购置税支出</t>
  </si>
  <si>
    <t xml:space="preserve">        车辆购置税用于公路等基础设施建设支出</t>
  </si>
  <si>
    <t>车辆购置税用于公路等基础设施建设支出</t>
  </si>
  <si>
    <t xml:space="preserve">        车辆购置税用于农村公路建设支出</t>
  </si>
  <si>
    <t>车辆购置税用于农村公路建设支出</t>
  </si>
  <si>
    <t xml:space="preserve">        车辆购置税用于老旧汽车报废更新补贴</t>
  </si>
  <si>
    <t>车辆购置税用于老旧汽车报废更新补贴</t>
  </si>
  <si>
    <t xml:space="preserve">        车辆购置税其他支出</t>
  </si>
  <si>
    <t>车辆购置税其他支出</t>
  </si>
  <si>
    <t xml:space="preserve">      其他交通运输支出</t>
  </si>
  <si>
    <t>其他交通运输支出</t>
  </si>
  <si>
    <t xml:space="preserve">        公共交通运营补助</t>
  </si>
  <si>
    <t>公共交通运营补助</t>
  </si>
  <si>
    <t xml:space="preserve">        其他交通运输支出</t>
  </si>
  <si>
    <t>资源勘探信息等支出</t>
  </si>
  <si>
    <t xml:space="preserve">      资源勘探开发</t>
  </si>
  <si>
    <t>资源勘探开发</t>
  </si>
  <si>
    <t xml:space="preserve">        煤炭勘探开采和洗选</t>
  </si>
  <si>
    <t>煤炭勘探开采和洗选</t>
  </si>
  <si>
    <t xml:space="preserve">        石油和天然气勘探开采</t>
  </si>
  <si>
    <t>石油和天然气勘探开采</t>
  </si>
  <si>
    <t xml:space="preserve">        黑色金属矿勘探和采选</t>
  </si>
  <si>
    <t>黑色金属矿勘探和采选</t>
  </si>
  <si>
    <t xml:space="preserve">        有色金属矿勘探和采选</t>
  </si>
  <si>
    <t>有色金属矿勘探和采选</t>
  </si>
  <si>
    <t xml:space="preserve">        非金属矿勘探和采选</t>
  </si>
  <si>
    <t>非金属矿勘探和采选</t>
  </si>
  <si>
    <t xml:space="preserve">        其他资源勘探业支出</t>
  </si>
  <si>
    <t>其他资源勘探业支出</t>
  </si>
  <si>
    <t xml:space="preserve">      制造业</t>
  </si>
  <si>
    <t>制造业</t>
  </si>
  <si>
    <t xml:space="preserve">        纺织业</t>
  </si>
  <si>
    <t>纺织业</t>
  </si>
  <si>
    <t xml:space="preserve">        医药制造业</t>
  </si>
  <si>
    <t>医药制造业</t>
  </si>
  <si>
    <t xml:space="preserve">        非金属矿物制品业</t>
  </si>
  <si>
    <t>非金属矿物制品业</t>
  </si>
  <si>
    <t xml:space="preserve">        通信设备、计算机及其他电子设备制造业</t>
  </si>
  <si>
    <t>通信设备、计算机及其他电子设备制造业</t>
  </si>
  <si>
    <t xml:space="preserve">        交通运输设备制造业</t>
  </si>
  <si>
    <t>交通运输设备制造业</t>
  </si>
  <si>
    <t xml:space="preserve">        电气机械及器材制造业</t>
  </si>
  <si>
    <t>电气机械及器材制造业</t>
  </si>
  <si>
    <t xml:space="preserve">        工艺品及其他制造业</t>
  </si>
  <si>
    <t>工艺品及其他制造业</t>
  </si>
  <si>
    <t xml:space="preserve">        石油加工、炼焦及核燃料加工业</t>
  </si>
  <si>
    <t>石油加工、炼焦及核燃料加工业</t>
  </si>
  <si>
    <t xml:space="preserve">        化学原料及化学制品制造业</t>
  </si>
  <si>
    <t>化学原料及化学制品制造业</t>
  </si>
  <si>
    <t xml:space="preserve">        黑色金属冶炼及压延加工业</t>
  </si>
  <si>
    <t>黑色金属冶炼及压延加工业</t>
  </si>
  <si>
    <t xml:space="preserve">        有色金属冶炼及压延加工业</t>
  </si>
  <si>
    <t>有色金属冶炼及压延加工业</t>
  </si>
  <si>
    <t xml:space="preserve">        其他制造业支出</t>
  </si>
  <si>
    <t>其他制造业支出</t>
  </si>
  <si>
    <t xml:space="preserve">      建筑业</t>
  </si>
  <si>
    <t>建筑业</t>
  </si>
  <si>
    <t xml:space="preserve">        其他建筑业支出</t>
  </si>
  <si>
    <t>其他建筑业支出</t>
  </si>
  <si>
    <t xml:space="preserve">      工业和信息产业监管</t>
  </si>
  <si>
    <t>工业和信息产业监管</t>
  </si>
  <si>
    <t xml:space="preserve">        战备应急</t>
  </si>
  <si>
    <t>战备应急</t>
  </si>
  <si>
    <t xml:space="preserve">        信息安全建设</t>
  </si>
  <si>
    <t>信息安全建设</t>
  </si>
  <si>
    <t xml:space="preserve">        专用通信</t>
  </si>
  <si>
    <t>专用通信</t>
  </si>
  <si>
    <t xml:space="preserve">        无线电监管</t>
  </si>
  <si>
    <t>无线电监管</t>
  </si>
  <si>
    <t xml:space="preserve">        工业和信息产业战略研究与标准制定</t>
  </si>
  <si>
    <t>工业和信息产业战略研究与标准制定</t>
  </si>
  <si>
    <t xml:space="preserve">        工业和信息产业支持</t>
  </si>
  <si>
    <t>工业和信息产业支持</t>
  </si>
  <si>
    <t xml:space="preserve">        电子专项工程</t>
  </si>
  <si>
    <t>电子专项工程</t>
  </si>
  <si>
    <t xml:space="preserve">        技术基础研究</t>
  </si>
  <si>
    <t>技术基础研究</t>
  </si>
  <si>
    <t xml:space="preserve">        其他工业和信息产业监管支出</t>
  </si>
  <si>
    <t>其他工业和信息产业监管支出</t>
  </si>
  <si>
    <t xml:space="preserve">      国有资产监管</t>
  </si>
  <si>
    <t>国有资产监管</t>
  </si>
  <si>
    <t xml:space="preserve">        国有企业监事会专项</t>
  </si>
  <si>
    <t>国有企业监事会专项</t>
  </si>
  <si>
    <t xml:space="preserve">        中央企业专项管理</t>
  </si>
  <si>
    <t>中央企业专项管理</t>
  </si>
  <si>
    <t xml:space="preserve">        其他国有资产监管支出</t>
  </si>
  <si>
    <t>其他国有资产监管支出</t>
  </si>
  <si>
    <t xml:space="preserve">      支持中小企业发展和管理支出</t>
  </si>
  <si>
    <t>支持中小企业发展和管理支出</t>
  </si>
  <si>
    <t xml:space="preserve">        科技型中小企业技术创新基金</t>
  </si>
  <si>
    <t>科技型中小企业技术创新基金</t>
  </si>
  <si>
    <t xml:space="preserve">        中小企业发展专项</t>
  </si>
  <si>
    <t>中小企业发展专项</t>
  </si>
  <si>
    <t xml:space="preserve">        其他支持中小企业发展和管理支出</t>
  </si>
  <si>
    <t>其他支持中小企业发展和管理支出</t>
  </si>
  <si>
    <t xml:space="preserve">      其他资源勘探信息等支出</t>
  </si>
  <si>
    <t>其他资源勘探信息等支出</t>
  </si>
  <si>
    <t xml:space="preserve">        黄金事务</t>
  </si>
  <si>
    <t>黄金事务</t>
  </si>
  <si>
    <t xml:space="preserve">        技术改造支出</t>
  </si>
  <si>
    <t>技术改造支出</t>
  </si>
  <si>
    <t xml:space="preserve">        中药材扶持资金支出</t>
  </si>
  <si>
    <t>中药材扶持资金支出</t>
  </si>
  <si>
    <t xml:space="preserve">        重点产业振兴和技术改造项目贷款贴息</t>
  </si>
  <si>
    <t>重点产业振兴和技术改造项目贷款贴息</t>
  </si>
  <si>
    <t xml:space="preserve">        其他资源勘探信息等支出</t>
  </si>
  <si>
    <t>商业服务业等支出</t>
  </si>
  <si>
    <t xml:space="preserve">      商业流通事务</t>
  </si>
  <si>
    <t>商业流通事务</t>
  </si>
  <si>
    <t xml:space="preserve">        食品流通安全补贴</t>
  </si>
  <si>
    <t>食品流通安全补贴</t>
  </si>
  <si>
    <t xml:space="preserve">        市场监测及信息管理</t>
  </si>
  <si>
    <t>市场监测及信息管理</t>
  </si>
  <si>
    <t xml:space="preserve">        民贸企业补贴</t>
  </si>
  <si>
    <t>民贸企业补贴</t>
  </si>
  <si>
    <t xml:space="preserve">        民贸民品贷款贴息</t>
  </si>
  <si>
    <t>民贸民品贷款贴息</t>
  </si>
  <si>
    <t xml:space="preserve">        其他商业流通事务支出</t>
  </si>
  <si>
    <t>其他商业流通事务支出</t>
  </si>
  <si>
    <t xml:space="preserve">      涉外发展服务支出</t>
  </si>
  <si>
    <t>涉外发展服务支出</t>
  </si>
  <si>
    <t xml:space="preserve">        外商投资环境建设补助资金</t>
  </si>
  <si>
    <t>外商投资环境建设补助资金</t>
  </si>
  <si>
    <t xml:space="preserve">        其他涉外发展服务支出</t>
  </si>
  <si>
    <t>其他涉外发展服务支出</t>
  </si>
  <si>
    <t xml:space="preserve">      其他商业服务业等支出</t>
  </si>
  <si>
    <t>其他商业服务业等支出</t>
  </si>
  <si>
    <t xml:space="preserve">        服务业基础设施建设</t>
  </si>
  <si>
    <t>服务业基础设施建设</t>
  </si>
  <si>
    <t xml:space="preserve">        其他商业服务业等支出</t>
  </si>
  <si>
    <t>金融支出</t>
  </si>
  <si>
    <t xml:space="preserve">      金融部门行政支出</t>
  </si>
  <si>
    <t>金融部门行政支出</t>
  </si>
  <si>
    <t xml:space="preserve">        安全防卫</t>
  </si>
  <si>
    <t>安全防卫</t>
  </si>
  <si>
    <t xml:space="preserve">        金融部门其他行政支出</t>
  </si>
  <si>
    <t>金融部门其他行政支出</t>
  </si>
  <si>
    <t xml:space="preserve">      金融发展支出</t>
  </si>
  <si>
    <t>金融发展支出</t>
  </si>
  <si>
    <t xml:space="preserve">        政策性银行亏损补贴</t>
  </si>
  <si>
    <t>政策性银行亏损补贴</t>
  </si>
  <si>
    <t xml:space="preserve">        利息费用补贴支出</t>
  </si>
  <si>
    <t>利息费用补贴支出</t>
  </si>
  <si>
    <t xml:space="preserve">        补充资本金</t>
  </si>
  <si>
    <t>补充资本金</t>
  </si>
  <si>
    <t xml:space="preserve">        风险基金补助</t>
  </si>
  <si>
    <t>风险基金补助</t>
  </si>
  <si>
    <t xml:space="preserve">        其他金融发展支出</t>
  </si>
  <si>
    <t>其他金融发展支出</t>
  </si>
  <si>
    <t xml:space="preserve">      其他金融支出</t>
  </si>
  <si>
    <t>其他金融支出</t>
  </si>
  <si>
    <t>援助其他地区支出</t>
  </si>
  <si>
    <t xml:space="preserve">      一般公共服务</t>
  </si>
  <si>
    <t>一般公共服务</t>
  </si>
  <si>
    <t xml:space="preserve">      教育</t>
  </si>
  <si>
    <t>教育</t>
  </si>
  <si>
    <t xml:space="preserve">      文化体育与传媒</t>
  </si>
  <si>
    <t>文化体育与传媒</t>
  </si>
  <si>
    <t xml:space="preserve">      医疗卫生</t>
  </si>
  <si>
    <t>医疗卫生</t>
  </si>
  <si>
    <t xml:space="preserve">      节能环保</t>
  </si>
  <si>
    <t>节能环保</t>
  </si>
  <si>
    <t xml:space="preserve">      交通运输</t>
  </si>
  <si>
    <t>交通运输</t>
  </si>
  <si>
    <t xml:space="preserve">      住房保障</t>
  </si>
  <si>
    <t>住房保障</t>
  </si>
  <si>
    <t xml:space="preserve">      其他支出</t>
  </si>
  <si>
    <t>其他支出</t>
  </si>
  <si>
    <r>
      <rPr>
        <sz val="11"/>
        <rFont val="宋体"/>
        <charset val="134"/>
      </rPr>
      <t>十八、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</si>
  <si>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</si>
  <si>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</t>
    </r>
  </si>
  <si>
    <t>自然资源事务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</si>
  <si>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</si>
  <si>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>自然资源规划及管理</t>
  </si>
  <si>
    <t xml:space="preserve">        土地资源调查</t>
  </si>
  <si>
    <t>土地资源调查</t>
  </si>
  <si>
    <t xml:space="preserve">        土地资源利用与保护</t>
  </si>
  <si>
    <t>土地资源利用与保护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</si>
  <si>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</si>
  <si>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t>自然资源社会公益服务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</si>
  <si>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</si>
  <si>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t>自然资源行业业务管理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</si>
  <si>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资源调查</t>
    </r>
  </si>
  <si>
    <t>自然资源调查</t>
  </si>
  <si>
    <t xml:space="preserve">        国土整治</t>
  </si>
  <si>
    <t>国土整治</t>
  </si>
  <si>
    <t xml:space="preserve">        土地资源储备支出</t>
  </si>
  <si>
    <t>土地资源储备支出</t>
  </si>
  <si>
    <t xml:space="preserve">        地质矿产资源与环境调查</t>
  </si>
  <si>
    <t>地质矿产资源与环境调查</t>
  </si>
  <si>
    <t xml:space="preserve">        地质矿产资源利用与保护</t>
  </si>
  <si>
    <t>地质矿产资源利用与保护</t>
  </si>
  <si>
    <t xml:space="preserve">        地质转产项目财政贴息</t>
  </si>
  <si>
    <t>地质转产项目财政贴息</t>
  </si>
  <si>
    <t xml:space="preserve">        国外风险勘查</t>
  </si>
  <si>
    <t>国外风险勘查</t>
  </si>
  <si>
    <t xml:space="preserve">        地质勘查基金（周转金）支出</t>
  </si>
  <si>
    <t>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</si>
  <si>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</si>
  <si>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>其他自然资源事务支出</t>
  </si>
  <si>
    <t xml:space="preserve">      海洋管理事务</t>
  </si>
  <si>
    <t>海洋管理事务</t>
  </si>
  <si>
    <t xml:space="preserve">        海域使用管理</t>
  </si>
  <si>
    <t>海域使用管理</t>
  </si>
  <si>
    <t xml:space="preserve">        海洋环境保护与监测</t>
  </si>
  <si>
    <t>海洋环境保护与监测</t>
  </si>
  <si>
    <t xml:space="preserve">        海洋调查评价</t>
  </si>
  <si>
    <t>海洋调查评价</t>
  </si>
  <si>
    <t xml:space="preserve">        海洋权益维护</t>
  </si>
  <si>
    <t>海洋权益维护</t>
  </si>
  <si>
    <t xml:space="preserve">        海洋执法监察</t>
  </si>
  <si>
    <t>海洋执法监察</t>
  </si>
  <si>
    <t xml:space="preserve">        海洋防灾减灾</t>
  </si>
  <si>
    <t>海洋防灾减灾</t>
  </si>
  <si>
    <t xml:space="preserve">        海洋卫星</t>
  </si>
  <si>
    <t>海洋卫星</t>
  </si>
  <si>
    <t xml:space="preserve">        极地考察</t>
  </si>
  <si>
    <t>极地考察</t>
  </si>
  <si>
    <t xml:space="preserve">        海洋矿产资源勘探研究</t>
  </si>
  <si>
    <t>海洋矿产资源勘探研究</t>
  </si>
  <si>
    <t xml:space="preserve">        海港航标维护</t>
  </si>
  <si>
    <t>海港航标维护</t>
  </si>
  <si>
    <t xml:space="preserve">        海水淡化</t>
  </si>
  <si>
    <t>海水淡化</t>
  </si>
  <si>
    <t xml:space="preserve">        无居民海岛使用金支出</t>
  </si>
  <si>
    <t>无居民海岛使用金支出</t>
  </si>
  <si>
    <t xml:space="preserve">        海岛和海域保护</t>
  </si>
  <si>
    <t>海岛和海域保护</t>
  </si>
  <si>
    <t xml:space="preserve">        其他海洋管理事务支出</t>
  </si>
  <si>
    <t>其他海洋管理事务支出</t>
  </si>
  <si>
    <t xml:space="preserve">      测绘事务</t>
  </si>
  <si>
    <t>测绘事务</t>
  </si>
  <si>
    <t xml:space="preserve">        基础测绘</t>
  </si>
  <si>
    <t>基础测绘</t>
  </si>
  <si>
    <t xml:space="preserve">        航空摄影</t>
  </si>
  <si>
    <t>航空摄影</t>
  </si>
  <si>
    <t xml:space="preserve">        测绘工程建设</t>
  </si>
  <si>
    <t>测绘工程建设</t>
  </si>
  <si>
    <t xml:space="preserve">        其他测绘事务支出</t>
  </si>
  <si>
    <t>其他测绘事务支出</t>
  </si>
  <si>
    <t xml:space="preserve">      气象事务</t>
  </si>
  <si>
    <t>地震事务</t>
  </si>
  <si>
    <t xml:space="preserve">        气象事业机构</t>
  </si>
  <si>
    <t>气象事业机构</t>
  </si>
  <si>
    <t xml:space="preserve">        气象探测</t>
  </si>
  <si>
    <t>气象探测</t>
  </si>
  <si>
    <t xml:space="preserve">        气象信息传输及管理</t>
  </si>
  <si>
    <t>气象信息传输及管理</t>
  </si>
  <si>
    <t xml:space="preserve">        气象预报预测</t>
  </si>
  <si>
    <t>气象预报预测</t>
  </si>
  <si>
    <t xml:space="preserve">        气象服务</t>
  </si>
  <si>
    <t>气象服务</t>
  </si>
  <si>
    <t xml:space="preserve">        气象装备保障维护</t>
  </si>
  <si>
    <t>气象装备保障维护</t>
  </si>
  <si>
    <t xml:space="preserve">        气象基础设施建设与维修</t>
  </si>
  <si>
    <t>气象基础设施建设与维修</t>
  </si>
  <si>
    <t xml:space="preserve">        气象卫星</t>
  </si>
  <si>
    <t>气象卫星</t>
  </si>
  <si>
    <t xml:space="preserve">        气象法规与标准</t>
  </si>
  <si>
    <t>气象法规与标准</t>
  </si>
  <si>
    <t xml:space="preserve">        气象资金审计稽查</t>
  </si>
  <si>
    <t>气象资金审计稽查</t>
  </si>
  <si>
    <t xml:space="preserve">        其他气象事务支出</t>
  </si>
  <si>
    <t>其他气象事务支出</t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</si>
  <si>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</si>
  <si>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其他自然资源海洋气象等支出</t>
  </si>
  <si>
    <t>住房保障支出</t>
  </si>
  <si>
    <t xml:space="preserve">      保障性安居工程支出</t>
  </si>
  <si>
    <t>保障性安居工程支出</t>
  </si>
  <si>
    <t xml:space="preserve">        廉租住房</t>
  </si>
  <si>
    <t>廉租住房</t>
  </si>
  <si>
    <t xml:space="preserve">        沉陷区治理</t>
  </si>
  <si>
    <t>沉陷区治理</t>
  </si>
  <si>
    <t xml:space="preserve">        棚户区改造</t>
  </si>
  <si>
    <t>棚户区改造</t>
  </si>
  <si>
    <t xml:space="preserve">        少数民族地区游牧民定居工程</t>
  </si>
  <si>
    <t>少数民族地区游牧民定居工程</t>
  </si>
  <si>
    <t xml:space="preserve">        农村危房改造</t>
  </si>
  <si>
    <t>农村危房改造</t>
  </si>
  <si>
    <t xml:space="preserve">        公共租赁住房</t>
  </si>
  <si>
    <t>公共租赁住房</t>
  </si>
  <si>
    <t xml:space="preserve">        保障性住房租金补贴</t>
  </si>
  <si>
    <t>保障性住房租金补贴</t>
  </si>
  <si>
    <t xml:space="preserve">        其他保障性安居工程支出</t>
  </si>
  <si>
    <t>其他保障性安居工程支出</t>
  </si>
  <si>
    <t xml:space="preserve">      住房改革支出</t>
  </si>
  <si>
    <t>住房改革支出</t>
  </si>
  <si>
    <t xml:space="preserve">        住房公积金</t>
  </si>
  <si>
    <t>住房公积金</t>
  </si>
  <si>
    <t xml:space="preserve">        提租补贴</t>
  </si>
  <si>
    <t>提租补贴</t>
  </si>
  <si>
    <t xml:space="preserve">        购房补贴</t>
  </si>
  <si>
    <t>购房补贴</t>
  </si>
  <si>
    <t xml:space="preserve">      城乡社区住宅</t>
  </si>
  <si>
    <t>城乡社区住宅</t>
  </si>
  <si>
    <t xml:space="preserve">        公有住房建设和维修改造支出</t>
  </si>
  <si>
    <t>公有住房建设和维修改造支出</t>
  </si>
  <si>
    <t xml:space="preserve">        住房公积金管理</t>
  </si>
  <si>
    <t>住房公积金管理</t>
  </si>
  <si>
    <t xml:space="preserve">        其他城乡社区住宅支出</t>
  </si>
  <si>
    <t>其他城乡社区住宅支出</t>
  </si>
  <si>
    <t>粮油物资储备支出</t>
  </si>
  <si>
    <t xml:space="preserve">      粮油事务</t>
  </si>
  <si>
    <t>粮油事务</t>
  </si>
  <si>
    <t xml:space="preserve">        粮食财务与审计支出</t>
  </si>
  <si>
    <t>粮食财务与审计支出</t>
  </si>
  <si>
    <t xml:space="preserve">        粮食信息统计</t>
  </si>
  <si>
    <t>粮食信息统计</t>
  </si>
  <si>
    <t xml:space="preserve">        粮食专项业务活动</t>
  </si>
  <si>
    <t>粮食专项业务活动</t>
  </si>
  <si>
    <t xml:space="preserve">        国家粮油差价补贴</t>
  </si>
  <si>
    <t>国家粮油差价补贴</t>
  </si>
  <si>
    <t xml:space="preserve">        粮食财务挂账利息补贴</t>
  </si>
  <si>
    <t>粮食财务挂账利息补贴</t>
  </si>
  <si>
    <t xml:space="preserve">        粮食财务挂账消化款</t>
  </si>
  <si>
    <t>粮食财务挂账消化款</t>
  </si>
  <si>
    <t xml:space="preserve">        处理陈化粮补贴</t>
  </si>
  <si>
    <t>处理陈化粮补贴</t>
  </si>
  <si>
    <t xml:space="preserve">        粮食风险基金</t>
  </si>
  <si>
    <t>粮食风险基金</t>
  </si>
  <si>
    <t xml:space="preserve">        粮油市场调控专项资金</t>
  </si>
  <si>
    <t>粮油市场调控专项资金</t>
  </si>
  <si>
    <t xml:space="preserve">        其他粮油事务支出</t>
  </si>
  <si>
    <t>其他粮油事务支出</t>
  </si>
  <si>
    <t xml:space="preserve">      物资事务</t>
  </si>
  <si>
    <t>物资事务</t>
  </si>
  <si>
    <t xml:space="preserve">        铁路专用线</t>
  </si>
  <si>
    <t>铁路专用线</t>
  </si>
  <si>
    <t xml:space="preserve">        护库武警和民兵支出</t>
  </si>
  <si>
    <t>护库武警和民兵支出</t>
  </si>
  <si>
    <t xml:space="preserve">        物资保管与保养</t>
  </si>
  <si>
    <t>物资保管与保养</t>
  </si>
  <si>
    <t xml:space="preserve">        专项贷款利息</t>
  </si>
  <si>
    <t>专项贷款利息</t>
  </si>
  <si>
    <t xml:space="preserve">        物资转移</t>
  </si>
  <si>
    <t>物资转移</t>
  </si>
  <si>
    <t xml:space="preserve">        物资轮换</t>
  </si>
  <si>
    <t>物资轮换</t>
  </si>
  <si>
    <t xml:space="preserve">        仓库建设</t>
  </si>
  <si>
    <t>仓库建设</t>
  </si>
  <si>
    <t xml:space="preserve">        仓库安防</t>
  </si>
  <si>
    <t>仓库安防</t>
  </si>
  <si>
    <t xml:space="preserve">        其他物资事务支出</t>
  </si>
  <si>
    <t>其他物资事务支出</t>
  </si>
  <si>
    <t xml:space="preserve">      能源储备</t>
  </si>
  <si>
    <t>能源储备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</si>
  <si>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石油储备</t>
    </r>
  </si>
  <si>
    <t>石油储备</t>
  </si>
  <si>
    <t xml:space="preserve">        天然铀能源储备</t>
  </si>
  <si>
    <t>天然铀能源储备</t>
  </si>
  <si>
    <t xml:space="preserve">        煤炭储备</t>
  </si>
  <si>
    <t>煤炭储备</t>
  </si>
  <si>
    <r>
      <rPr>
        <sz val="11"/>
        <rFont val="宋体"/>
        <charset val="134"/>
      </rPr>
      <t xml:space="preserve">        其他能源储备</t>
    </r>
    <r>
      <rPr>
        <sz val="11"/>
        <color rgb="FFFF0000"/>
        <rFont val="宋体"/>
        <charset val="134"/>
      </rPr>
      <t>支出</t>
    </r>
  </si>
  <si>
    <t>其他能源储备支出</t>
  </si>
  <si>
    <t xml:space="preserve">      粮油储备</t>
  </si>
  <si>
    <t>粮油储备</t>
  </si>
  <si>
    <t xml:space="preserve">        储备粮油补贴</t>
  </si>
  <si>
    <t>储备粮油补贴</t>
  </si>
  <si>
    <t xml:space="preserve">        储备粮油差价补贴</t>
  </si>
  <si>
    <t>储备粮油差价补贴</t>
  </si>
  <si>
    <t xml:space="preserve">        储备粮（油）库建设</t>
  </si>
  <si>
    <t>储备粮（油）库建设</t>
  </si>
  <si>
    <t xml:space="preserve">        最低收购价政策支出</t>
  </si>
  <si>
    <t>最低收购价政策支出</t>
  </si>
  <si>
    <t xml:space="preserve">        其他粮油储备支出</t>
  </si>
  <si>
    <t>其他粮油储备支出</t>
  </si>
  <si>
    <t xml:space="preserve">      重要商品储备</t>
  </si>
  <si>
    <t>重要商品储备</t>
  </si>
  <si>
    <t xml:space="preserve">        棉花储备</t>
  </si>
  <si>
    <t>棉花储备</t>
  </si>
  <si>
    <t xml:space="preserve">        食糖储备</t>
  </si>
  <si>
    <t>食糖储备</t>
  </si>
  <si>
    <t xml:space="preserve">        肉类储备</t>
  </si>
  <si>
    <t>肉类储备</t>
  </si>
  <si>
    <t xml:space="preserve">        化肥储备</t>
  </si>
  <si>
    <t>化肥储备</t>
  </si>
  <si>
    <t xml:space="preserve">        农药储备</t>
  </si>
  <si>
    <t>农药储备</t>
  </si>
  <si>
    <t xml:space="preserve">        边销茶储备</t>
  </si>
  <si>
    <t>边销茶储备</t>
  </si>
  <si>
    <t xml:space="preserve">        羊毛储备</t>
  </si>
  <si>
    <t>羊毛储备</t>
  </si>
  <si>
    <t xml:space="preserve">        医药储备</t>
  </si>
  <si>
    <t>医药储备</t>
  </si>
  <si>
    <t xml:space="preserve">        食盐储备</t>
  </si>
  <si>
    <t>食盐储备</t>
  </si>
  <si>
    <t xml:space="preserve">        战略物资储备</t>
  </si>
  <si>
    <t>战略物资储备</t>
  </si>
  <si>
    <t xml:space="preserve">        其他重要商品储备支出</t>
  </si>
  <si>
    <t>其他重要商品储备支出</t>
  </si>
  <si>
    <t xml:space="preserve">     应急管理事务</t>
  </si>
  <si>
    <t>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</si>
  <si>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</si>
  <si>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</si>
  <si>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</si>
  <si>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</si>
  <si>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>灾害风险防治</t>
  </si>
  <si>
    <t xml:space="preserve">       国务院安委会专项</t>
  </si>
  <si>
    <t>国务院安委会专项</t>
  </si>
  <si>
    <t xml:space="preserve">       安全监管</t>
  </si>
  <si>
    <t>安全监管</t>
  </si>
  <si>
    <t xml:space="preserve">       安全生产基础</t>
  </si>
  <si>
    <t>安全生产基础</t>
  </si>
  <si>
    <t xml:space="preserve">       应急救援</t>
  </si>
  <si>
    <t>应急救援</t>
  </si>
  <si>
    <t xml:space="preserve">       应急管理</t>
  </si>
  <si>
    <t>应急管理</t>
  </si>
  <si>
    <t xml:space="preserve">       事业运行</t>
  </si>
  <si>
    <t xml:space="preserve">       其他应急管理支出</t>
  </si>
  <si>
    <t>其他应急管理支出</t>
  </si>
  <si>
    <t xml:space="preserve">     消防事务</t>
  </si>
  <si>
    <t>消防事务</t>
  </si>
  <si>
    <t xml:space="preserve">       一般行政管理实务</t>
  </si>
  <si>
    <t>一般行政管理实务</t>
  </si>
  <si>
    <t xml:space="preserve">       消防应急救援</t>
  </si>
  <si>
    <t>消防应急救援</t>
  </si>
  <si>
    <t xml:space="preserve">       其他消防事务支出</t>
  </si>
  <si>
    <t>其他消防事务支出</t>
  </si>
  <si>
    <t xml:space="preserve">     森林消防事务</t>
  </si>
  <si>
    <t>森林消防事务</t>
  </si>
  <si>
    <t xml:space="preserve">       森林消防应急救援</t>
  </si>
  <si>
    <t>森林消防应急救援</t>
  </si>
  <si>
    <t xml:space="preserve">       其他森林消防事务支出</t>
  </si>
  <si>
    <t>其他森林消防事务支出</t>
  </si>
  <si>
    <t xml:space="preserve">     煤矿安全</t>
  </si>
  <si>
    <t>煤矿安全</t>
  </si>
  <si>
    <t xml:space="preserve">       煤矿安全监察事务</t>
  </si>
  <si>
    <t>煤矿安全监察事务</t>
  </si>
  <si>
    <t xml:space="preserve">       煤矿应急救援事务</t>
  </si>
  <si>
    <t>煤矿应急救援事务</t>
  </si>
  <si>
    <t xml:space="preserve">       其他煤矿安全支出</t>
  </si>
  <si>
    <t>其他煤矿安全支出</t>
  </si>
  <si>
    <t xml:space="preserve">     地震事务</t>
  </si>
  <si>
    <t xml:space="preserve">       地震监测</t>
  </si>
  <si>
    <t>地震监测</t>
  </si>
  <si>
    <t xml:space="preserve">       地震预测预报</t>
  </si>
  <si>
    <t>地震预测预报</t>
  </si>
  <si>
    <t xml:space="preserve">       地震灾害预防</t>
  </si>
  <si>
    <t>地震灾害预防</t>
  </si>
  <si>
    <t xml:space="preserve">       地震应急救援</t>
  </si>
  <si>
    <t>地震应急救援</t>
  </si>
  <si>
    <t xml:space="preserve">       地震环境探察</t>
  </si>
  <si>
    <t>地震环境探察</t>
  </si>
  <si>
    <t xml:space="preserve">       防震减灾信息管理</t>
  </si>
  <si>
    <t>防震减灾信息管理</t>
  </si>
  <si>
    <t xml:space="preserve">       防震减灾基础管理</t>
  </si>
  <si>
    <t>防震减灾基础管理</t>
  </si>
  <si>
    <t xml:space="preserve">       地震事业机构</t>
  </si>
  <si>
    <t>地震事业机构</t>
  </si>
  <si>
    <t xml:space="preserve">       其他地震事务支出</t>
  </si>
  <si>
    <t>其他地震事务支出</t>
  </si>
  <si>
    <t xml:space="preserve">     自然灾害防治</t>
  </si>
  <si>
    <t>自然灾害防治</t>
  </si>
  <si>
    <t xml:space="preserve">       地质灾害防治</t>
  </si>
  <si>
    <t>地质灾害防治</t>
  </si>
  <si>
    <t xml:space="preserve">       森林草原防灾减灾</t>
  </si>
  <si>
    <t>森林草原防灾减灾</t>
  </si>
  <si>
    <t xml:space="preserve">       其他自然灾害防治支出</t>
  </si>
  <si>
    <t>其他自然灾害防治支出</t>
  </si>
  <si>
    <t xml:space="preserve">     自然灾害救灾及恢复重建支出</t>
  </si>
  <si>
    <t>自然灾害救灾及恢复重建支出</t>
  </si>
  <si>
    <t xml:space="preserve">       中央自然灾害生活补助</t>
  </si>
  <si>
    <t>中央自然灾害生活补助</t>
  </si>
  <si>
    <t xml:space="preserve">       地方自然灾害生活补助</t>
  </si>
  <si>
    <t>地方自然灾害生活补助</t>
  </si>
  <si>
    <t xml:space="preserve">       自然灾害救灾补助</t>
  </si>
  <si>
    <t>自然灾害救灾补助</t>
  </si>
  <si>
    <t xml:space="preserve">       自然灾害灾后重建补助</t>
  </si>
  <si>
    <t>自然灾害灾后重建补助</t>
  </si>
  <si>
    <t xml:space="preserve">       其他自然灾害生活救助支出</t>
  </si>
  <si>
    <t>其他自然灾害生活救助支出</t>
  </si>
  <si>
    <t xml:space="preserve">     其他灾害防治及应急管理支出</t>
  </si>
  <si>
    <t>其他灾害防治及应急管理支出</t>
  </si>
  <si>
    <t>预备费</t>
  </si>
  <si>
    <t>二十三、债务还本支出</t>
  </si>
  <si>
    <t xml:space="preserve">      地方政府一般债务还本支出</t>
  </si>
  <si>
    <t>地方政府一般债务还本支出</t>
  </si>
  <si>
    <t xml:space="preserve">        地方政府一般债券还本支出</t>
  </si>
  <si>
    <t>地方政府一般债券还本支出</t>
  </si>
  <si>
    <t xml:space="preserve">        地方政府向外国政府借款还本支出</t>
  </si>
  <si>
    <t>地方政府向外国政府借款还本支出</t>
  </si>
  <si>
    <t xml:space="preserve">        地方政府向国际组织借款还本支出</t>
  </si>
  <si>
    <t>地方政府向国际组织借款还本支出</t>
  </si>
  <si>
    <t xml:space="preserve">        地方政府其他一般债务还本支出</t>
  </si>
  <si>
    <t>地方政府其他一般债务还本支出</t>
  </si>
  <si>
    <t>债务付息支出</t>
  </si>
  <si>
    <t xml:space="preserve">      地方政府一般债务付息支出</t>
  </si>
  <si>
    <t>地方政府一般债务付息支出</t>
  </si>
  <si>
    <t xml:space="preserve">        地方政府一般债券付息支出</t>
  </si>
  <si>
    <t>地方政府一般债券付息支出</t>
  </si>
  <si>
    <t xml:space="preserve">        地方政府向外国政府借款付息支出</t>
  </si>
  <si>
    <t>地方政府向外国政府借款付息支出</t>
  </si>
  <si>
    <t xml:space="preserve">        地方政府向国际组织借款付息支出</t>
  </si>
  <si>
    <t>地方政府向国际组织借款付息支出</t>
  </si>
  <si>
    <t xml:space="preserve">        地方政府其他一般债务付息支出</t>
  </si>
  <si>
    <t>地方政府其他一般债务付息支出</t>
  </si>
  <si>
    <t>债务发行费用支出</t>
  </si>
  <si>
    <t xml:space="preserve">      地方政府一般债务发行费用支出</t>
  </si>
  <si>
    <t>地方政府一般债务发行费用支出</t>
  </si>
  <si>
    <t>二十六、其他支出</t>
  </si>
  <si>
    <t xml:space="preserve">      年初预留</t>
  </si>
  <si>
    <t>年初预留</t>
  </si>
  <si>
    <t xml:space="preserve">       其他支出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</si>
  <si>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</si>
  <si>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</si>
  <si>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</si>
  <si>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</si>
  <si>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编码</t>
  </si>
  <si>
    <t>增减</t>
  </si>
  <si>
    <t>比增</t>
  </si>
  <si>
    <t>说明</t>
  </si>
  <si>
    <t>增幅</t>
  </si>
  <si>
    <r>
      <rPr>
        <sz val="11"/>
        <rFont val="宋体"/>
        <charset val="134"/>
      </rPr>
      <t>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</si>
  <si>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t>节能环保支出</t>
  </si>
  <si>
    <t>灾害防治及应急管理支出</t>
  </si>
  <si>
    <t>附表1-5</t>
  </si>
  <si>
    <t>2019年度本级一般公共预算支出经济分类情况表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</si>
  <si>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</si>
  <si>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</si>
  <si>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</si>
  <si>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</si>
  <si>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</si>
  <si>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</si>
  <si>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</si>
  <si>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</si>
  <si>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</si>
  <si>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</si>
  <si>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</si>
  <si>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</si>
  <si>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</si>
  <si>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</si>
  <si>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</si>
  <si>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</si>
  <si>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</si>
  <si>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</si>
  <si>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</si>
  <si>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2019年度本级一般公共预算基本支出经济分类情况表</t>
  </si>
  <si>
    <t>合   计</t>
  </si>
  <si>
    <t>工资奖金津补贴</t>
  </si>
  <si>
    <t>社会保障缴费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</si>
  <si>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</si>
  <si>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</si>
  <si>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</si>
  <si>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</si>
  <si>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</si>
  <si>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</si>
  <si>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</si>
  <si>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</si>
  <si>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</si>
  <si>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</si>
  <si>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</si>
  <si>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</si>
  <si>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</si>
  <si>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</si>
  <si>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</si>
  <si>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</si>
  <si>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</si>
  <si>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</si>
  <si>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</si>
  <si>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</si>
  <si>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</si>
  <si>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</si>
  <si>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</si>
  <si>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</si>
  <si>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</si>
  <si>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</si>
  <si>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</si>
  <si>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</si>
  <si>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</si>
  <si>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</si>
  <si>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</si>
  <si>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</si>
  <si>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</si>
  <si>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</si>
  <si>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</si>
  <si>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</si>
  <si>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</si>
  <si>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</si>
  <si>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</si>
  <si>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</si>
  <si>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</si>
  <si>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</si>
  <si>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</si>
  <si>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预留</t>
  </si>
  <si>
    <t>赠与</t>
  </si>
  <si>
    <t>对民间非营利组织和群众性自治组织补贴</t>
  </si>
  <si>
    <t>附表1-7</t>
  </si>
  <si>
    <t>2019年度一般公共预算对下税收返还和转移支付预算表（分项目）</t>
  </si>
  <si>
    <t> 单位：万元</t>
  </si>
  <si>
    <t>项目</t>
  </si>
  <si>
    <t>金额</t>
  </si>
  <si>
    <t>一、税收返还</t>
  </si>
  <si>
    <t>我县所辖乡镇作为一级预算部门管理，未单独编制政府预算，为此未有一般公共预算对下税收返还和转移支付预算数据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</si>
  <si>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</si>
  <si>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</si>
  <si>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</si>
  <si>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</si>
  <si>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</si>
  <si>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</si>
  <si>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</si>
  <si>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</si>
  <si>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</si>
  <si>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</si>
  <si>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</si>
  <si>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</si>
  <si>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</si>
  <si>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</si>
  <si>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</si>
  <si>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</si>
  <si>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</si>
  <si>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</si>
  <si>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</si>
  <si>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</si>
  <si>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</si>
  <si>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其中：台湾事务</t>
  </si>
  <si>
    <t xml:space="preserve">         宗教事务</t>
  </si>
  <si>
    <t>2.国防支出</t>
  </si>
  <si>
    <t xml:space="preserve">   其中：××项目  …………</t>
  </si>
  <si>
    <t>3.公共安全支出</t>
  </si>
  <si>
    <t xml:space="preserve">   其中：社区矫正</t>
  </si>
  <si>
    <t>4.教育支出</t>
  </si>
  <si>
    <t xml:space="preserve">   其中：其他教育支出</t>
  </si>
  <si>
    <t>5.科学技术支出</t>
  </si>
  <si>
    <t xml:space="preserve">   其中：其他科学技术普及支出</t>
  </si>
  <si>
    <t>6.文化旅游体育与传媒支出</t>
  </si>
  <si>
    <t xml:space="preserve">   其中：行政运行</t>
  </si>
  <si>
    <t>7.社会保障和就业支出</t>
  </si>
  <si>
    <t xml:space="preserve">   其中：社会保险业务管理事务</t>
  </si>
  <si>
    <t xml:space="preserve">         基层政权和社区建设</t>
  </si>
  <si>
    <t xml:space="preserve">         其他优抚支出</t>
  </si>
  <si>
    <t xml:space="preserve">         儿童福利</t>
  </si>
  <si>
    <t xml:space="preserve">         残疾人生活和护理补贴</t>
  </si>
  <si>
    <t xml:space="preserve">         城市最低生活保障支出</t>
  </si>
  <si>
    <t xml:space="preserve">         农村最低生活保障金支出</t>
  </si>
  <si>
    <t xml:space="preserve">         临时救助支出</t>
  </si>
  <si>
    <t xml:space="preserve">         城市特困人员救助供养支出</t>
  </si>
  <si>
    <t xml:space="preserve">         农村特困人员救助供养支出</t>
  </si>
  <si>
    <t>8.医疗卫生与计划生育支出</t>
  </si>
  <si>
    <t xml:space="preserve">   其中：乡镇卫生院</t>
  </si>
  <si>
    <t xml:space="preserve">         其他基层医疗卫生机构支出</t>
  </si>
  <si>
    <t xml:space="preserve">         计划生育事务</t>
  </si>
  <si>
    <t xml:space="preserve">         其他计划生育支出</t>
  </si>
  <si>
    <t>9.节能环保支出</t>
  </si>
  <si>
    <t xml:space="preserve">   其中：水体</t>
  </si>
  <si>
    <t>10.城乡社区支出</t>
  </si>
  <si>
    <t xml:space="preserve">   其中：城乡社区环境卫生</t>
  </si>
  <si>
    <t>11.农林水支出</t>
  </si>
  <si>
    <t xml:space="preserve">   其中：森林生态效益补偿</t>
  </si>
  <si>
    <t xml:space="preserve">         其他扶贫支出</t>
  </si>
  <si>
    <t xml:space="preserve">         其他农林水支出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</si>
  <si>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</si>
  <si>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</si>
  <si>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</si>
  <si>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</si>
  <si>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</si>
  <si>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</si>
  <si>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</si>
  <si>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</si>
  <si>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</si>
  <si>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</si>
  <si>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附表1-8</t>
  </si>
  <si>
    <t>2019年度一般公共预算对下税收返还和转移支付预算表（分地区）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</si>
  <si>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</si>
  <si>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</si>
  <si>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</si>
  <si>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</si>
  <si>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</si>
  <si>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明溪县本级</t>
  </si>
  <si>
    <t>××地区</t>
  </si>
  <si>
    <t>未落实到地区数</t>
  </si>
  <si>
    <t>附表1-9</t>
  </si>
  <si>
    <t>2019年度本级一般公共预算“三公”经费支出预算表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</si>
  <si>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</si>
  <si>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</si>
  <si>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</si>
  <si>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</si>
  <si>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</si>
  <si>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</si>
  <si>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</si>
  <si>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</si>
  <si>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2019年使用一般公共预算拨款安排的“三公”经费预算数为703.15万元，比上年预算数减少0.35万元。其中，因公出国（境）经费3.85万元，与上年预算数相比下降1.28%；公务接待费276.8万元，与上年预算数相比持平；公务用车购置经费0万元，与上年预算数相比不变；公务用车运行经费422.5万元，与上年预算数相比下降0.07%。“三公”经费预算下降的主要原因是根据中央文件精神，严格控制“三公”经费支出。</t>
  </si>
  <si>
    <t>附表1-10</t>
  </si>
  <si>
    <t>2019年度政府性基金收入预算表</t>
  </si>
  <si>
    <t>项      目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</si>
  <si>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</si>
  <si>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</si>
  <si>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</si>
  <si>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</si>
  <si>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</si>
  <si>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</si>
  <si>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</si>
  <si>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</si>
  <si>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</si>
  <si>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</si>
  <si>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</si>
  <si>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</si>
  <si>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</si>
  <si>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</si>
  <si>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</si>
  <si>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</si>
  <si>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</si>
  <si>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</si>
  <si>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</si>
  <si>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</si>
  <si>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</si>
  <si>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</si>
  <si>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附表1-11</t>
  </si>
  <si>
    <t>2019年度政府性基金支出预算表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</si>
  <si>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</si>
  <si>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</si>
  <si>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</si>
  <si>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</si>
  <si>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</si>
  <si>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</si>
  <si>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</si>
  <si>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</si>
  <si>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</si>
  <si>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</si>
  <si>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</si>
  <si>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</si>
  <si>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</si>
  <si>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</si>
  <si>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</si>
  <si>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</si>
  <si>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附表1-12</t>
  </si>
  <si>
    <t>2019年度本级政府性基金收入预算表</t>
  </si>
  <si>
    <t>附表1-13</t>
  </si>
  <si>
    <t>2019年度本级政府性基金支出预算表</t>
  </si>
  <si>
    <r>
      <rPr>
        <sz val="11"/>
        <rFont val="宋体"/>
        <charset val="134"/>
        <scheme val="major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</si>
  <si>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  其中：国有土地使用权出让收入及对应专项债务收入安排的支出</t>
  </si>
  <si>
    <t xml:space="preserve">         城市基础设施配套费及对应专项债务收入安排的支出</t>
  </si>
  <si>
    <t xml:space="preserve">   其中：彩票公益金及对应债务收入安排的支出</t>
  </si>
  <si>
    <t>附表1-14</t>
  </si>
  <si>
    <t>2019年度政府性基金转移支付预算表</t>
  </si>
  <si>
    <t>……</t>
  </si>
  <si>
    <t>备注：未独立编制乡镇级政府预算的县（市、区）请表述：本县（市、区）所辖乡镇作为一级预算部门管理，未单独编制政府预算，为此未有政府性基金对下税收返还和转移支付预算数据。</t>
  </si>
  <si>
    <t>附表1-15</t>
  </si>
  <si>
    <t>2019年度国有资本经营收入预算表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</si>
  <si>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</si>
  <si>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</si>
  <si>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</si>
  <si>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</si>
  <si>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</si>
  <si>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</si>
  <si>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</si>
  <si>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</si>
  <si>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2019年度国有资本经营支出预算表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</si>
  <si>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</si>
  <si>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</si>
  <si>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</si>
  <si>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</si>
  <si>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</si>
  <si>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</si>
  <si>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</si>
  <si>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附表1-17</t>
  </si>
  <si>
    <t>2019年度本级国有资本经营收入预算表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</si>
  <si>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</si>
  <si>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</si>
  <si>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</si>
  <si>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</si>
  <si>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</si>
  <si>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</si>
  <si>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</si>
  <si>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2019年度本级国有资本经营支出预算表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</si>
  <si>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</si>
  <si>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</si>
  <si>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</si>
  <si>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</si>
  <si>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</si>
  <si>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</si>
  <si>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</si>
  <si>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</si>
  <si>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</si>
  <si>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</si>
  <si>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</si>
  <si>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</si>
  <si>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</si>
  <si>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</si>
  <si>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</si>
  <si>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</si>
  <si>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</si>
  <si>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</si>
  <si>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</si>
  <si>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</si>
  <si>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</si>
  <si>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</si>
  <si>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附表1-19</t>
  </si>
  <si>
    <t>2019年度社会保险基金预算收入表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</si>
  <si>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</si>
  <si>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</si>
  <si>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</si>
  <si>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</si>
  <si>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</si>
  <si>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</si>
  <si>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</si>
  <si>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</si>
  <si>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</si>
  <si>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</si>
  <si>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</si>
  <si>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</si>
  <si>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</si>
  <si>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2019年度社会保险基金预算支出表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</si>
  <si>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</si>
  <si>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</si>
  <si>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</si>
  <si>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</si>
  <si>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</si>
  <si>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</si>
  <si>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</si>
  <si>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</si>
  <si>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</si>
  <si>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</si>
  <si>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</si>
  <si>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</si>
  <si>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2019年度本级社会保险基金预算收入表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</si>
  <si>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</si>
  <si>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</si>
  <si>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</si>
  <si>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</si>
  <si>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</si>
  <si>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</si>
  <si>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</si>
  <si>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</si>
  <si>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</si>
  <si>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</si>
  <si>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</si>
  <si>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附表1-22</t>
  </si>
  <si>
    <t>2019年度本级社会保险基金预算支出表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</si>
  <si>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</si>
  <si>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</si>
  <si>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</si>
  <si>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</si>
  <si>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</si>
  <si>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</si>
  <si>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</si>
  <si>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</si>
  <si>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</si>
  <si>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</si>
  <si>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</si>
  <si>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</si>
  <si>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</si>
  <si>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</si>
  <si>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</si>
  <si>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</si>
  <si>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</si>
  <si>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</si>
  <si>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</si>
  <si>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</si>
  <si>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</si>
  <si>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</si>
  <si>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</si>
  <si>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</si>
  <si>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</si>
  <si>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</si>
  <si>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</si>
  <si>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</si>
  <si>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</si>
  <si>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</si>
  <si>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</si>
  <si>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</si>
  <si>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附表1-23</t>
  </si>
  <si>
    <t>2019年度本级财政专项资金管理清单目录</t>
  </si>
  <si>
    <t>类级科目名称/专项资金立项名称</t>
  </si>
  <si>
    <t>资金主管部门</t>
  </si>
  <si>
    <t>当年预算安排金额</t>
  </si>
  <si>
    <t>其中：</t>
  </si>
  <si>
    <t>公共财政预算</t>
  </si>
  <si>
    <t>政府性基金预算</t>
  </si>
  <si>
    <t>其中：××专项资金项目……………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</si>
  <si>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</si>
  <si>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</si>
  <si>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</si>
  <si>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</si>
  <si>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</si>
  <si>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</si>
  <si>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</si>
  <si>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</si>
  <si>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</si>
  <si>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</si>
  <si>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</si>
  <si>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</si>
  <si>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</si>
  <si>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</si>
  <si>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十六、国土海洋气象等支出</t>
  </si>
  <si>
    <t>十七、住房保障支出</t>
  </si>
  <si>
    <t>十八、粮油物资储备支出</t>
  </si>
  <si>
    <t>附表5-1</t>
  </si>
  <si>
    <t>2019年度政府一般债务余额和限额情况表</t>
  </si>
  <si>
    <t>政府债务余额</t>
  </si>
  <si>
    <t>1. 2017年末一般债务余额</t>
  </si>
  <si>
    <t>2. 2018年新增一般债务额</t>
  </si>
  <si>
    <t>3. 2018年偿还一般债务本金</t>
  </si>
  <si>
    <t>4. 2018年末一般债务余额</t>
  </si>
  <si>
    <t>政府债务限额</t>
  </si>
  <si>
    <t>1．2017年一般债务限额</t>
  </si>
  <si>
    <t>2．2018年新增一般债务限额</t>
  </si>
  <si>
    <t>3．2018年一般债务限额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</si>
  <si>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</si>
  <si>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附表5-3</t>
  </si>
  <si>
    <t>2019年度政府专项债务余额和限额情况表</t>
  </si>
  <si>
    <t>1.2017年末专项债务余额</t>
  </si>
  <si>
    <t>2. 2018年新增专项债务额</t>
  </si>
  <si>
    <t>3. 2018年偿还专项债务本金</t>
  </si>
  <si>
    <t>4. 2018年末专项债务余额</t>
  </si>
  <si>
    <t>1．2017年专项债务限额</t>
  </si>
  <si>
    <t>2．2018年新增专项债务限额</t>
  </si>
  <si>
    <t>3．2018年专项债务限额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</si>
</sst>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_-;\-\¥* #,##0_-;_-\¥* &quot;-&quot;_-;_-@_-"/>
    <numFmt numFmtId="177" formatCode="_ \¥* #,##0.00_ ;_ \¥* \-#,##0.00_ ;_ \¥* &quot;-&quot;??_ ;_ @_ "/>
    <numFmt numFmtId="178" formatCode="0.0"/>
    <numFmt numFmtId="179" formatCode="_-* #,##0.0000_-;\-* #,##0.0000_-;_-* &quot;-&quot;??_-;_-@_-"/>
    <numFmt numFmtId="180" formatCode="_-* #,##0.00_-;\-* #,##0.00_-;_-* &quot;-&quot;??_-;_-@_-"/>
    <numFmt numFmtId="181" formatCode="\$#,##0.00;\(\$#,##0.00\)"/>
    <numFmt numFmtId="182" formatCode="_(&quot;$&quot;* #,##0.00_);_(&quot;$&quot;* \(#,##0.00\);_(&quot;$&quot;* &quot;-&quot;??_);_(@_)"/>
    <numFmt numFmtId="183" formatCode="#,##0;\-#,##0;&quot;-&quot;"/>
    <numFmt numFmtId="184" formatCode="#,##0;\(#,##0\)"/>
    <numFmt numFmtId="185" formatCode="_(* #,##0.00_);_(* \(#,##0.00\);_(* &quot;-&quot;??_);_(@_)"/>
    <numFmt numFmtId="186" formatCode="_-&quot;$&quot;* #,##0_-;\-&quot;$&quot;* #,##0_-;_-&quot;$&quot;* &quot;-&quot;_-;_-@_-"/>
    <numFmt numFmtId="187" formatCode="\$#,##0;\(\$#,##0\)"/>
    <numFmt numFmtId="188" formatCode="#,##0.000_ "/>
    <numFmt numFmtId="189" formatCode="_-* #,##0_-;\-* #,##0_-;_-* &quot;-&quot;_-;_-@_-"/>
    <numFmt numFmtId="190" formatCode="#,##0_ ;[Red]\-#,##0\ "/>
    <numFmt numFmtId="191" formatCode="0.00_ ;[Red]\-0.00\ "/>
    <numFmt numFmtId="192" formatCode="0_ "/>
    <numFmt numFmtId="193" formatCode="0.0%"/>
    <numFmt numFmtId="194" formatCode="0.0_ "/>
    <numFmt numFmtId="195" formatCode="0_);[Red]\(0\)"/>
    <numFmt numFmtId="196" formatCode="#,##0_ "/>
    <numFmt numFmtId="197" formatCode="0_ ;[Red]\-0\ "/>
    <numFmt numFmtId="198" formatCode="0.00_ "/>
  </numFmts>
  <fonts count="100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6"/>
      <name val="方正小标宋_GBK"/>
      <charset val="134"/>
    </font>
    <font>
      <b/>
      <sz val="11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华文楷体"/>
      <charset val="134"/>
    </font>
    <font>
      <sz val="10"/>
      <color theme="1"/>
      <name val="宋体"/>
      <charset val="134"/>
      <scheme val="minor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0"/>
      <name val="宋体"/>
      <charset val="134"/>
    </font>
    <font>
      <sz val="11"/>
      <color indexed="8"/>
      <name val="华文楷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2"/>
      <name val="黑体"/>
      <charset val="134"/>
    </font>
    <font>
      <sz val="11"/>
      <color rgb="FFFF0000"/>
      <name val="宋体"/>
      <charset val="134"/>
      <scheme val="major"/>
    </font>
    <font>
      <b/>
      <sz val="10"/>
      <name val="宋体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11"/>
      <name val="黑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name val="Arial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42"/>
      <name val="宋体"/>
      <charset val="134"/>
    </font>
    <font>
      <sz val="7"/>
      <name val="Small Fonts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9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2"/>
      <name val="Courier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18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>
      <alignment horizontal="centerContinuous"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13" applyNumberFormat="0" applyAlignment="0" applyProtection="0">
      <alignment vertical="center"/>
    </xf>
    <xf numFmtId="0" fontId="60" fillId="10" borderId="14" applyNumberFormat="0" applyAlignment="0" applyProtection="0">
      <alignment vertical="center"/>
    </xf>
    <xf numFmtId="0" fontId="61" fillId="10" borderId="13" applyNumberFormat="0" applyAlignment="0" applyProtection="0">
      <alignment vertical="center"/>
    </xf>
    <xf numFmtId="0" fontId="62" fillId="11" borderId="15" applyNumberFormat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9" fillId="19" borderId="0" applyNumberFormat="0" applyBorder="0" applyAlignment="0" applyProtection="0">
      <alignment vertical="center"/>
    </xf>
    <xf numFmtId="0" fontId="61" fillId="7" borderId="13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45" fillId="0" borderId="0">
      <alignment vertical="center"/>
    </xf>
    <xf numFmtId="0" fontId="6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19" fillId="0" borderId="0"/>
    <xf numFmtId="0" fontId="6" fillId="0" borderId="0"/>
    <xf numFmtId="0" fontId="72" fillId="11" borderId="15" applyNumberFormat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69" fillId="25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1" fontId="45" fillId="0" borderId="0">
      <alignment vertical="center"/>
    </xf>
    <xf numFmtId="0" fontId="6" fillId="0" borderId="0">
      <alignment vertical="center"/>
    </xf>
    <xf numFmtId="178" fontId="2" fillId="0" borderId="1">
      <alignment vertical="center"/>
      <protection locked="0"/>
    </xf>
    <xf numFmtId="41" fontId="0" fillId="0" borderId="0" applyFont="0" applyFill="0" applyBorder="0" applyAlignment="0" applyProtection="0">
      <alignment vertical="center"/>
    </xf>
    <xf numFmtId="37" fontId="73" fillId="0" borderId="0"/>
    <xf numFmtId="1" fontId="2" fillId="0" borderId="1">
      <alignment vertical="center"/>
      <protection locked="0"/>
    </xf>
    <xf numFmtId="0" fontId="33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33" fillId="0" borderId="0"/>
    <xf numFmtId="0" fontId="2" fillId="0" borderId="1">
      <alignment horizontal="distributed" vertical="center" wrapText="1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9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5" fillId="0" borderId="18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6" fillId="0" borderId="0"/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0" fontId="77" fillId="0" borderId="19" applyNumberFormat="0" applyFill="0" applyAlignment="0" applyProtection="0">
      <alignment vertical="center"/>
    </xf>
    <xf numFmtId="0" fontId="60" fillId="7" borderId="14" applyNumberFormat="0" applyAlignment="0" applyProtection="0">
      <alignment vertical="center"/>
    </xf>
    <xf numFmtId="0" fontId="80" fillId="0" borderId="0">
      <alignment vertical="center"/>
    </xf>
    <xf numFmtId="0" fontId="81" fillId="0" borderId="11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/>
    <xf numFmtId="37" fontId="73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181" fontId="86" fillId="0" borderId="0">
      <alignment vertical="center"/>
    </xf>
    <xf numFmtId="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0" fontId="19" fillId="0" borderId="0">
      <alignment vertical="center"/>
    </xf>
    <xf numFmtId="0" fontId="87" fillId="0" borderId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3" fontId="88" fillId="0" borderId="0" applyFill="0" applyBorder="0" applyAlignment="0"/>
    <xf numFmtId="184" fontId="8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0" fillId="0" borderId="0">
      <alignment vertical="center"/>
    </xf>
    <xf numFmtId="0" fontId="30" fillId="0" borderId="0">
      <alignment vertical="center"/>
    </xf>
    <xf numFmtId="2" fontId="89" fillId="0" borderId="0" applyProtection="0"/>
    <xf numFmtId="0" fontId="90" fillId="0" borderId="22" applyNumberFormat="0" applyAlignment="0" applyProtection="0">
      <alignment horizontal="left" vertical="center"/>
    </xf>
    <xf numFmtId="0" fontId="67" fillId="1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183" fontId="88" fillId="0" borderId="0" applyFill="0" applyBorder="0" applyAlignment="0">
      <alignment vertical="center"/>
    </xf>
    <xf numFmtId="41" fontId="45" fillId="0" borderId="0" applyFont="0" applyFill="0" applyBorder="0" applyAlignment="0" applyProtection="0"/>
    <xf numFmtId="184" fontId="86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45" fillId="0" borderId="0" applyFont="0" applyFill="0" applyBorder="0" applyAlignment="0" applyProtection="0"/>
    <xf numFmtId="181" fontId="86" fillId="0" borderId="0"/>
    <xf numFmtId="0" fontId="89" fillId="0" borderId="0" applyProtection="0">
      <alignment vertical="center"/>
    </xf>
    <xf numFmtId="0" fontId="89" fillId="0" borderId="0" applyProtection="0"/>
    <xf numFmtId="187" fontId="86" fillId="0" borderId="0">
      <alignment vertical="center"/>
    </xf>
    <xf numFmtId="187" fontId="86" fillId="0" borderId="0"/>
    <xf numFmtId="2" fontId="89" fillId="0" borderId="0" applyProtection="0">
      <alignment vertical="center"/>
    </xf>
    <xf numFmtId="0" fontId="90" fillId="0" borderId="23">
      <alignment horizontal="left" vertical="center"/>
    </xf>
    <xf numFmtId="0" fontId="87" fillId="0" borderId="0" applyProtection="0"/>
    <xf numFmtId="0" fontId="90" fillId="0" borderId="0" applyProtection="0">
      <alignment vertical="center"/>
    </xf>
    <xf numFmtId="0" fontId="90" fillId="0" borderId="0" applyProtection="0"/>
    <xf numFmtId="0" fontId="91" fillId="0" borderId="0">
      <alignment vertical="center"/>
    </xf>
    <xf numFmtId="0" fontId="89" fillId="0" borderId="24" applyProtection="0">
      <alignment vertical="center"/>
    </xf>
    <xf numFmtId="0" fontId="89" fillId="0" borderId="24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45" fillId="0" borderId="0"/>
    <xf numFmtId="0" fontId="45" fillId="0" borderId="0"/>
    <xf numFmtId="188" fontId="0" fillId="0" borderId="0" applyFont="0" applyFill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88" fillId="0" borderId="0"/>
    <xf numFmtId="0" fontId="45" fillId="0" borderId="0"/>
    <xf numFmtId="0" fontId="0" fillId="0" borderId="0">
      <alignment vertical="center"/>
    </xf>
    <xf numFmtId="0" fontId="76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5" fillId="0" borderId="0"/>
    <xf numFmtId="0" fontId="45" fillId="0" borderId="0"/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94" fillId="0" borderId="0">
      <alignment vertical="center"/>
    </xf>
    <xf numFmtId="0" fontId="0" fillId="0" borderId="0" applyFont="0" applyFill="0" applyBorder="0" applyAlignment="0" applyProtection="0">
      <alignment vertical="center"/>
    </xf>
    <xf numFmtId="0" fontId="95" fillId="0" borderId="0">
      <alignment vertical="center"/>
    </xf>
    <xf numFmtId="0" fontId="84" fillId="0" borderId="0">
      <alignment vertical="center"/>
    </xf>
    <xf numFmtId="0" fontId="67" fillId="11" borderId="0" applyNumberFormat="0" applyBorder="0" applyAlignment="0" applyProtection="0">
      <alignment vertical="center"/>
    </xf>
  </cellStyleXfs>
  <cellXfs count="363">
    <xf numFmtId="0" fontId="0" fillId="0" borderId="0" xfId="0" applyAlignment="1">
      <alignment vertical="center"/>
    </xf>
    <xf numFmtId="0" fontId="0" fillId="0" borderId="0" xfId="84" applyAlignment="1"/>
    <xf numFmtId="0" fontId="1" fillId="0" borderId="0" xfId="84" applyFont="1" applyAlignment="1">
      <alignment horizontal="center" vertical="center"/>
    </xf>
    <xf numFmtId="0" fontId="2" fillId="0" borderId="0" xfId="84" applyFont="1" applyAlignment="1"/>
    <xf numFmtId="0" fontId="3" fillId="0" borderId="0" xfId="84" applyFont="1" applyAlignment="1">
      <alignment horizontal="left" vertical="center"/>
    </xf>
    <xf numFmtId="0" fontId="4" fillId="0" borderId="0" xfId="84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84" applyFont="1" applyAlignment="1">
      <alignment horizontal="left" vertical="center" wrapText="1"/>
    </xf>
    <xf numFmtId="0" fontId="9" fillId="0" borderId="0" xfId="84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11" fillId="0" borderId="1" xfId="9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" fontId="13" fillId="0" borderId="1" xfId="169" applyNumberFormat="1" applyFont="1" applyFill="1" applyBorder="1" applyAlignment="1" applyProtection="1">
      <alignment vertical="center"/>
    </xf>
    <xf numFmtId="0" fontId="13" fillId="0" borderId="1" xfId="94" applyFont="1" applyFill="1" applyBorder="1"/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13" fillId="0" borderId="1" xfId="169" applyNumberFormat="1" applyFont="1" applyFill="1" applyBorder="1" applyAlignment="1" applyProtection="1">
      <alignment horizontal="left" vertical="center" indent="2"/>
    </xf>
    <xf numFmtId="0" fontId="0" fillId="0" borderId="0" xfId="166" applyAlignment="1"/>
    <xf numFmtId="0" fontId="0" fillId="0" borderId="0" xfId="166" applyFill="1" applyAlignment="1"/>
    <xf numFmtId="0" fontId="14" fillId="0" borderId="0" xfId="166" applyNumberFormat="1" applyFont="1" applyFill="1" applyBorder="1" applyAlignment="1" applyProtection="1">
      <alignment horizontal="center" vertical="center"/>
    </xf>
    <xf numFmtId="0" fontId="0" fillId="0" borderId="0" xfId="166" applyNumberFormat="1" applyFont="1" applyFill="1" applyBorder="1" applyAlignment="1" applyProtection="1"/>
    <xf numFmtId="0" fontId="15" fillId="0" borderId="0" xfId="175" applyFont="1">
      <alignment vertical="center"/>
    </xf>
    <xf numFmtId="0" fontId="0" fillId="0" borderId="0" xfId="175">
      <alignment vertical="center"/>
    </xf>
    <xf numFmtId="190" fontId="0" fillId="0" borderId="0" xfId="175" applyNumberFormat="1" applyAlignment="1">
      <alignment horizontal="right" vertical="center"/>
    </xf>
    <xf numFmtId="0" fontId="16" fillId="0" borderId="1" xfId="166" applyNumberFormat="1" applyFont="1" applyFill="1" applyBorder="1" applyAlignment="1" applyProtection="1">
      <alignment horizontal="center" vertical="center" wrapText="1"/>
    </xf>
    <xf numFmtId="190" fontId="12" fillId="0" borderId="1" xfId="175" applyNumberFormat="1" applyFont="1" applyBorder="1" applyAlignment="1">
      <alignment horizontal="center" vertical="center" wrapText="1"/>
    </xf>
    <xf numFmtId="0" fontId="17" fillId="0" borderId="1" xfId="166" applyNumberFormat="1" applyFont="1" applyFill="1" applyBorder="1" applyAlignment="1" applyProtection="1">
      <alignment horizontal="left" vertical="center" wrapText="1"/>
    </xf>
    <xf numFmtId="191" fontId="17" fillId="0" borderId="1" xfId="166" applyNumberFormat="1" applyFont="1" applyFill="1" applyBorder="1" applyAlignment="1" applyProtection="1">
      <alignment vertical="center" wrapText="1"/>
    </xf>
    <xf numFmtId="178" fontId="12" fillId="0" borderId="1" xfId="156" applyNumberFormat="1" applyFont="1" applyFill="1" applyBorder="1" applyAlignment="1" applyProtection="1">
      <alignment vertical="center" wrapText="1"/>
    </xf>
    <xf numFmtId="49" fontId="2" fillId="0" borderId="1" xfId="173" applyNumberFormat="1" applyFont="1" applyBorder="1" applyAlignment="1">
      <alignment vertical="center"/>
    </xf>
    <xf numFmtId="192" fontId="2" fillId="0" borderId="1" xfId="166" applyNumberFormat="1" applyFont="1" applyFill="1" applyBorder="1" applyAlignment="1">
      <alignment vertical="center"/>
    </xf>
    <xf numFmtId="0" fontId="2" fillId="0" borderId="1" xfId="166" applyFont="1" applyFill="1" applyBorder="1" applyAlignment="1">
      <alignment vertical="center"/>
    </xf>
    <xf numFmtId="0" fontId="2" fillId="0" borderId="1" xfId="166" applyFont="1" applyBorder="1" applyAlignment="1">
      <alignment vertical="center"/>
    </xf>
    <xf numFmtId="49" fontId="2" fillId="0" borderId="1" xfId="125" applyNumberFormat="1" applyFont="1" applyBorder="1" applyAlignment="1">
      <alignment vertical="center"/>
    </xf>
    <xf numFmtId="49" fontId="2" fillId="0" borderId="1" xfId="127" applyNumberFormat="1" applyFont="1" applyBorder="1" applyAlignment="1">
      <alignment vertical="center"/>
    </xf>
    <xf numFmtId="49" fontId="2" fillId="0" borderId="1" xfId="165" applyNumberFormat="1" applyFont="1" applyBorder="1" applyAlignment="1">
      <alignment vertical="center"/>
    </xf>
    <xf numFmtId="0" fontId="18" fillId="0" borderId="1" xfId="166" applyNumberFormat="1" applyFont="1" applyFill="1" applyBorder="1" applyAlignment="1" applyProtection="1">
      <alignment horizontal="left" vertical="center" wrapText="1"/>
    </xf>
    <xf numFmtId="49" fontId="2" fillId="0" borderId="1" xfId="129" applyNumberFormat="1" applyFont="1" applyBorder="1" applyAlignment="1">
      <alignment vertical="center"/>
    </xf>
    <xf numFmtId="0" fontId="19" fillId="0" borderId="1" xfId="166" applyNumberFormat="1" applyFont="1" applyFill="1" applyBorder="1" applyAlignment="1" applyProtection="1">
      <alignment horizontal="left" vertical="center" wrapText="1"/>
    </xf>
    <xf numFmtId="49" fontId="2" fillId="0" borderId="1" xfId="161" applyNumberFormat="1" applyFont="1" applyBorder="1" applyAlignment="1">
      <alignment vertical="center"/>
    </xf>
    <xf numFmtId="49" fontId="2" fillId="0" borderId="1" xfId="172" applyNumberFormat="1" applyFont="1" applyBorder="1" applyAlignment="1">
      <alignment vertical="center"/>
    </xf>
    <xf numFmtId="49" fontId="2" fillId="0" borderId="1" xfId="126" applyNumberFormat="1" applyFont="1" applyBorder="1" applyAlignment="1">
      <alignment vertical="center"/>
    </xf>
    <xf numFmtId="49" fontId="2" fillId="0" borderId="1" xfId="171" applyNumberFormat="1" applyFont="1" applyBorder="1" applyAlignment="1">
      <alignment vertical="center"/>
    </xf>
    <xf numFmtId="49" fontId="2" fillId="0" borderId="1" xfId="160" applyNumberFormat="1" applyFont="1" applyBorder="1" applyAlignment="1">
      <alignment vertical="center"/>
    </xf>
    <xf numFmtId="49" fontId="2" fillId="2" borderId="1" xfId="173" applyNumberFormat="1" applyFont="1" applyFill="1" applyBorder="1" applyAlignment="1">
      <alignment vertical="center"/>
    </xf>
    <xf numFmtId="0" fontId="19" fillId="2" borderId="1" xfId="166" applyNumberFormat="1" applyFont="1" applyFill="1" applyBorder="1" applyAlignment="1" applyProtection="1">
      <alignment horizontal="left" vertical="center" wrapText="1"/>
    </xf>
    <xf numFmtId="0" fontId="0" fillId="0" borderId="1" xfId="166" applyFill="1" applyBorder="1" applyAlignment="1">
      <alignment vertical="center"/>
    </xf>
    <xf numFmtId="0" fontId="0" fillId="0" borderId="1" xfId="166" applyBorder="1" applyAlignment="1">
      <alignment vertical="center"/>
    </xf>
    <xf numFmtId="0" fontId="20" fillId="0" borderId="0" xfId="175" applyFont="1" applyAlignment="1">
      <alignment horizontal="center" vertical="center"/>
    </xf>
    <xf numFmtId="0" fontId="2" fillId="0" borderId="0" xfId="175" applyFont="1">
      <alignment vertical="center"/>
    </xf>
    <xf numFmtId="0" fontId="12" fillId="0" borderId="0" xfId="175" applyFont="1">
      <alignment vertical="center"/>
    </xf>
    <xf numFmtId="190" fontId="0" fillId="0" borderId="0" xfId="175" applyNumberFormat="1">
      <alignment vertical="center"/>
    </xf>
    <xf numFmtId="0" fontId="10" fillId="0" borderId="0" xfId="175" applyFont="1" applyAlignment="1">
      <alignment horizontal="center" vertical="center"/>
    </xf>
    <xf numFmtId="0" fontId="0" fillId="0" borderId="0" xfId="175" applyFont="1">
      <alignment vertical="center"/>
    </xf>
    <xf numFmtId="0" fontId="20" fillId="0" borderId="1" xfId="175" applyFont="1" applyBorder="1" applyAlignment="1">
      <alignment horizontal="distributed" vertical="center" wrapText="1" indent="3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93" fontId="2" fillId="0" borderId="1" xfId="157" applyNumberFormat="1" applyFont="1" applyBorder="1" applyAlignment="1">
      <alignment vertical="center"/>
    </xf>
    <xf numFmtId="191" fontId="19" fillId="0" borderId="1" xfId="166" applyNumberFormat="1" applyFont="1" applyFill="1" applyBorder="1" applyAlignment="1" applyProtection="1">
      <alignment vertical="center" wrapText="1"/>
    </xf>
    <xf numFmtId="0" fontId="2" fillId="0" borderId="1" xfId="175" applyFont="1" applyBorder="1" applyAlignment="1">
      <alignment vertical="center"/>
    </xf>
    <xf numFmtId="190" fontId="2" fillId="0" borderId="1" xfId="175" applyNumberFormat="1" applyFont="1" applyBorder="1" applyAlignment="1">
      <alignment vertical="center"/>
    </xf>
    <xf numFmtId="0" fontId="18" fillId="0" borderId="1" xfId="166" applyNumberFormat="1" applyFont="1" applyFill="1" applyBorder="1" applyAlignment="1" applyProtection="1">
      <alignment horizontal="left" vertical="center" wrapText="1" indent="1"/>
    </xf>
    <xf numFmtId="0" fontId="19" fillId="0" borderId="1" xfId="166" applyNumberFormat="1" applyFont="1" applyFill="1" applyBorder="1" applyAlignment="1" applyProtection="1">
      <alignment horizontal="left" vertical="center" wrapText="1" indent="1"/>
    </xf>
    <xf numFmtId="0" fontId="12" fillId="0" borderId="1" xfId="175" applyFont="1" applyBorder="1" applyAlignment="1">
      <alignment horizontal="center" vertical="center"/>
    </xf>
    <xf numFmtId="191" fontId="2" fillId="0" borderId="1" xfId="175" applyNumberFormat="1" applyFont="1" applyBorder="1" applyAlignment="1">
      <alignment vertical="center"/>
    </xf>
    <xf numFmtId="0" fontId="12" fillId="0" borderId="1" xfId="175" applyFont="1" applyBorder="1" applyAlignment="1">
      <alignment horizontal="distributed" vertical="center" wrapText="1" indent="3"/>
    </xf>
    <xf numFmtId="0" fontId="17" fillId="0" borderId="1" xfId="166" applyNumberFormat="1" applyFont="1" applyFill="1" applyBorder="1" applyAlignment="1" applyProtection="1">
      <alignment horizontal="center" vertical="center" wrapText="1"/>
    </xf>
    <xf numFmtId="190" fontId="2" fillId="0" borderId="0" xfId="175" applyNumberFormat="1" applyFont="1">
      <alignment vertical="center"/>
    </xf>
    <xf numFmtId="0" fontId="14" fillId="0" borderId="0" xfId="120" applyFont="1" applyAlignment="1">
      <alignment horizontal="center" vertical="center"/>
    </xf>
    <xf numFmtId="0" fontId="19" fillId="0" borderId="0" xfId="120" applyBorder="1">
      <alignment vertical="center"/>
    </xf>
    <xf numFmtId="0" fontId="21" fillId="0" borderId="0" xfId="120" applyFont="1" applyBorder="1" applyAlignment="1">
      <alignment vertical="center"/>
    </xf>
    <xf numFmtId="0" fontId="21" fillId="0" borderId="0" xfId="120" applyFont="1" applyBorder="1" applyAlignment="1">
      <alignment horizontal="right" vertical="center"/>
    </xf>
    <xf numFmtId="0" fontId="22" fillId="0" borderId="1" xfId="120" applyFont="1" applyBorder="1" applyAlignment="1">
      <alignment horizontal="center" vertical="center" wrapText="1"/>
    </xf>
    <xf numFmtId="49" fontId="7" fillId="0" borderId="1" xfId="128" applyNumberFormat="1" applyFont="1" applyBorder="1"/>
    <xf numFmtId="0" fontId="23" fillId="0" borderId="1" xfId="120" applyFont="1" applyBorder="1">
      <alignment vertical="center"/>
    </xf>
    <xf numFmtId="49" fontId="7" fillId="0" borderId="1" xfId="128" applyNumberFormat="1" applyFont="1" applyBorder="1" applyAlignment="1">
      <alignment horizontal="left" indent="2"/>
    </xf>
    <xf numFmtId="0" fontId="24" fillId="0" borderId="1" xfId="0" applyFont="1" applyBorder="1" applyAlignment="1">
      <alignment vertical="center"/>
    </xf>
    <xf numFmtId="49" fontId="7" fillId="0" borderId="1" xfId="128" applyNumberFormat="1" applyFont="1" applyBorder="1" applyAlignment="1"/>
    <xf numFmtId="0" fontId="7" fillId="0" borderId="1" xfId="0" applyFont="1" applyBorder="1" applyAlignment="1">
      <alignment vertical="center"/>
    </xf>
    <xf numFmtId="0" fontId="22" fillId="0" borderId="1" xfId="120" applyFont="1" applyBorder="1" applyAlignment="1">
      <alignment horizontal="center" vertical="center"/>
    </xf>
    <xf numFmtId="0" fontId="23" fillId="0" borderId="1" xfId="12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3" fillId="0" borderId="1" xfId="120" applyFont="1" applyBorder="1" applyAlignment="1">
      <alignment vertical="center"/>
    </xf>
    <xf numFmtId="0" fontId="23" fillId="0" borderId="1" xfId="120" applyFont="1" applyBorder="1" applyAlignment="1">
      <alignment horizontal="left" vertical="center" indent="2"/>
    </xf>
    <xf numFmtId="0" fontId="23" fillId="2" borderId="1" xfId="120" applyFont="1" applyFill="1" applyBorder="1">
      <alignment vertical="center"/>
    </xf>
    <xf numFmtId="0" fontId="25" fillId="0" borderId="1" xfId="120" applyFont="1" applyBorder="1" applyAlignment="1">
      <alignment horizontal="center" vertical="center" wrapText="1"/>
    </xf>
    <xf numFmtId="0" fontId="21" fillId="0" borderId="0" xfId="12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120">
      <alignment vertical="center"/>
    </xf>
    <xf numFmtId="0" fontId="25" fillId="0" borderId="1" xfId="120" applyFont="1" applyBorder="1" applyAlignment="1">
      <alignment horizontal="center" vertical="center"/>
    </xf>
    <xf numFmtId="0" fontId="26" fillId="0" borderId="1" xfId="120" applyFont="1" applyBorder="1">
      <alignment vertical="center"/>
    </xf>
    <xf numFmtId="0" fontId="22" fillId="0" borderId="1" xfId="120" applyFont="1" applyBorder="1">
      <alignment vertical="center"/>
    </xf>
    <xf numFmtId="0" fontId="22" fillId="0" borderId="1" xfId="120" applyFont="1" applyBorder="1" applyAlignment="1">
      <alignment vertical="center"/>
    </xf>
    <xf numFmtId="0" fontId="27" fillId="0" borderId="3" xfId="0" applyFont="1" applyBorder="1" applyAlignment="1">
      <alignment horizontal="left" vertical="center" wrapText="1"/>
    </xf>
    <xf numFmtId="0" fontId="19" fillId="0" borderId="0" xfId="12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120" applyBorder="1" applyAlignment="1">
      <alignment horizontal="right" vertical="center"/>
    </xf>
    <xf numFmtId="3" fontId="13" fillId="0" borderId="1" xfId="110" applyNumberFormat="1" applyFont="1" applyFill="1" applyBorder="1" applyAlignment="1" applyProtection="1">
      <alignment vertical="center"/>
    </xf>
    <xf numFmtId="0" fontId="23" fillId="0" borderId="1" xfId="120" applyFont="1" applyFill="1" applyBorder="1" applyAlignment="1">
      <alignment vertical="center"/>
    </xf>
    <xf numFmtId="0" fontId="19" fillId="0" borderId="0" xfId="120" applyFont="1" applyBorder="1" applyAlignment="1">
      <alignment horizontal="right" vertical="center"/>
    </xf>
    <xf numFmtId="0" fontId="24" fillId="0" borderId="1" xfId="93" applyFont="1" applyFill="1" applyBorder="1" applyAlignment="1">
      <alignment horizontal="center" vertical="center" wrapText="1"/>
    </xf>
    <xf numFmtId="0" fontId="22" fillId="0" borderId="1" xfId="120" applyFont="1" applyBorder="1" applyAlignment="1">
      <alignment horizontal="left" vertical="center"/>
    </xf>
    <xf numFmtId="3" fontId="7" fillId="0" borderId="1" xfId="170" applyNumberFormat="1" applyFont="1" applyFill="1" applyBorder="1" applyAlignment="1" applyProtection="1">
      <alignment vertical="center"/>
    </xf>
    <xf numFmtId="0" fontId="23" fillId="0" borderId="1" xfId="12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4" fillId="0" borderId="1" xfId="11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7" fillId="0" borderId="1" xfId="92" applyFont="1" applyBorder="1" applyAlignment="1">
      <alignment horizontal="center" vertical="center"/>
    </xf>
    <xf numFmtId="0" fontId="2" fillId="0" borderId="1" xfId="166" applyFont="1" applyFill="1" applyBorder="1" applyAlignment="1">
      <alignment horizontal="center" vertical="center"/>
    </xf>
    <xf numFmtId="0" fontId="7" fillId="0" borderId="1" xfId="92" applyFont="1" applyBorder="1" applyAlignment="1">
      <alignment vertical="center"/>
    </xf>
    <xf numFmtId="0" fontId="7" fillId="0" borderId="1" xfId="92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92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88" applyAlignment="1">
      <alignment vertical="center"/>
    </xf>
    <xf numFmtId="0" fontId="10" fillId="0" borderId="0" xfId="130" applyFont="1" applyAlignment="1">
      <alignment horizontal="center" vertical="center"/>
    </xf>
    <xf numFmtId="0" fontId="0" fillId="0" borderId="0" xfId="118" applyAlignment="1">
      <alignment horizontal="center" vertical="center"/>
    </xf>
    <xf numFmtId="0" fontId="2" fillId="0" borderId="0" xfId="118" applyFont="1" applyAlignment="1">
      <alignment horizontal="right" vertical="center"/>
    </xf>
    <xf numFmtId="0" fontId="12" fillId="0" borderId="1" xfId="118" applyFont="1" applyBorder="1" applyAlignment="1">
      <alignment horizontal="center" vertical="center"/>
    </xf>
    <xf numFmtId="0" fontId="2" fillId="0" borderId="1" xfId="118" applyFont="1" applyBorder="1" applyAlignment="1">
      <alignment horizontal="left" vertical="center"/>
    </xf>
    <xf numFmtId="0" fontId="2" fillId="0" borderId="4" xfId="118" applyFont="1" applyBorder="1" applyAlignment="1">
      <alignment horizontal="center" vertical="center" wrapText="1"/>
    </xf>
    <xf numFmtId="3" fontId="2" fillId="0" borderId="1" xfId="118" applyNumberFormat="1" applyFont="1" applyBorder="1" applyAlignment="1">
      <alignment vertical="center"/>
    </xf>
    <xf numFmtId="0" fontId="2" fillId="0" borderId="1" xfId="118" applyFont="1" applyBorder="1" applyAlignment="1">
      <alignment vertical="center"/>
    </xf>
    <xf numFmtId="0" fontId="12" fillId="0" borderId="5" xfId="118" applyFont="1" applyBorder="1" applyAlignment="1">
      <alignment horizontal="center" vertical="center" wrapText="1"/>
    </xf>
    <xf numFmtId="0" fontId="12" fillId="0" borderId="6" xfId="118" applyFont="1" applyBorder="1" applyAlignment="1">
      <alignment horizontal="center" vertical="center" wrapText="1"/>
    </xf>
    <xf numFmtId="0" fontId="12" fillId="0" borderId="1" xfId="118" applyFont="1" applyBorder="1" applyAlignment="1">
      <alignment vertical="center"/>
    </xf>
    <xf numFmtId="0" fontId="0" fillId="0" borderId="3" xfId="118" applyFont="1" applyBorder="1" applyAlignment="1">
      <alignment vertical="center" wrapText="1"/>
    </xf>
    <xf numFmtId="0" fontId="0" fillId="0" borderId="3" xfId="118" applyBorder="1" applyAlignment="1">
      <alignment vertical="center" wrapText="1"/>
    </xf>
    <xf numFmtId="0" fontId="0" fillId="0" borderId="0" xfId="0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0" fillId="0" borderId="0" xfId="130" applyFont="1" applyAlignment="1">
      <alignment horizontal="center" vertical="center"/>
    </xf>
    <xf numFmtId="0" fontId="24" fillId="0" borderId="1" xfId="130" applyFont="1" applyBorder="1" applyAlignment="1">
      <alignment horizontal="center" vertical="center" wrapText="1"/>
    </xf>
    <xf numFmtId="0" fontId="22" fillId="0" borderId="1" xfId="120" applyFont="1" applyBorder="1" applyAlignment="1">
      <alignment horizontal="right" vertical="center"/>
    </xf>
    <xf numFmtId="0" fontId="24" fillId="0" borderId="1" xfId="130" applyFont="1" applyBorder="1">
      <alignment vertical="center"/>
    </xf>
    <xf numFmtId="3" fontId="7" fillId="0" borderId="4" xfId="130" applyNumberFormat="1" applyFont="1" applyBorder="1" applyAlignment="1">
      <alignment horizontal="center" vertical="center" wrapText="1"/>
    </xf>
    <xf numFmtId="0" fontId="7" fillId="0" borderId="1" xfId="130" applyFont="1" applyBorder="1" applyAlignment="1">
      <alignment horizontal="left" vertical="center" indent="1"/>
    </xf>
    <xf numFmtId="3" fontId="7" fillId="0" borderId="5" xfId="130" applyNumberFormat="1" applyFont="1" applyFill="1" applyBorder="1" applyAlignment="1">
      <alignment horizontal="center" vertical="center" wrapText="1"/>
    </xf>
    <xf numFmtId="3" fontId="7" fillId="0" borderId="5" xfId="130" applyNumberFormat="1" applyFont="1" applyBorder="1" applyAlignment="1">
      <alignment horizontal="center" vertical="center" wrapText="1"/>
    </xf>
    <xf numFmtId="0" fontId="7" fillId="2" borderId="1" xfId="130" applyFont="1" applyFill="1" applyBorder="1" applyAlignment="1">
      <alignment horizontal="left" vertical="center" indent="1"/>
    </xf>
    <xf numFmtId="49" fontId="2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3" fontId="7" fillId="0" borderId="6" xfId="13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29" fillId="0" borderId="0" xfId="70" applyFont="1">
      <alignment vertical="center"/>
    </xf>
    <xf numFmtId="0" fontId="30" fillId="0" borderId="0" xfId="70">
      <alignment vertical="center"/>
    </xf>
    <xf numFmtId="0" fontId="21" fillId="0" borderId="0" xfId="70" applyFont="1">
      <alignment vertical="center"/>
    </xf>
    <xf numFmtId="0" fontId="14" fillId="0" borderId="0" xfId="70" applyFont="1" applyAlignment="1">
      <alignment horizontal="center" vertical="center"/>
    </xf>
    <xf numFmtId="0" fontId="30" fillId="0" borderId="0" xfId="70" applyAlignment="1">
      <alignment horizontal="left" vertical="center" wrapText="1"/>
    </xf>
    <xf numFmtId="0" fontId="21" fillId="0" borderId="0" xfId="70" applyFont="1" applyAlignment="1">
      <alignment horizontal="right" vertical="center"/>
    </xf>
    <xf numFmtId="0" fontId="22" fillId="0" borderId="1" xfId="70" applyFont="1" applyFill="1" applyBorder="1" applyAlignment="1">
      <alignment horizontal="center" vertical="center" wrapText="1"/>
    </xf>
    <xf numFmtId="0" fontId="24" fillId="0" borderId="1" xfId="93" applyFont="1" applyFill="1" applyBorder="1" applyAlignment="1">
      <alignment horizontal="right" vertical="center" wrapText="1"/>
    </xf>
    <xf numFmtId="49" fontId="24" fillId="0" borderId="1" xfId="119" applyNumberFormat="1" applyFont="1" applyBorder="1" applyAlignment="1">
      <alignment horizontal="left" vertical="center" wrapText="1"/>
    </xf>
    <xf numFmtId="0" fontId="22" fillId="0" borderId="1" xfId="70" applyFont="1" applyFill="1" applyBorder="1" applyAlignment="1">
      <alignment horizontal="right" vertical="center" wrapText="1"/>
    </xf>
    <xf numFmtId="49" fontId="7" fillId="0" borderId="1" xfId="119" applyNumberFormat="1" applyFont="1" applyBorder="1" applyAlignment="1">
      <alignment horizontal="left" vertical="center" wrapText="1"/>
    </xf>
    <xf numFmtId="0" fontId="23" fillId="0" borderId="1" xfId="70" applyFont="1" applyFill="1" applyBorder="1" applyAlignment="1">
      <alignment horizontal="right" vertical="center" wrapText="1"/>
    </xf>
    <xf numFmtId="1" fontId="23" fillId="0" borderId="1" xfId="70" applyNumberFormat="1" applyFont="1" applyFill="1" applyBorder="1" applyAlignment="1">
      <alignment horizontal="right" vertical="center" wrapText="1"/>
    </xf>
    <xf numFmtId="0" fontId="31" fillId="0" borderId="0" xfId="70" applyFont="1">
      <alignment vertical="center"/>
    </xf>
    <xf numFmtId="0" fontId="32" fillId="0" borderId="0" xfId="70" applyFont="1">
      <alignment vertical="center"/>
    </xf>
    <xf numFmtId="0" fontId="30" fillId="0" borderId="0" xfId="131">
      <alignment vertical="center"/>
    </xf>
    <xf numFmtId="0" fontId="21" fillId="0" borderId="0" xfId="131" applyFont="1">
      <alignment vertical="center"/>
    </xf>
    <xf numFmtId="0" fontId="14" fillId="0" borderId="0" xfId="131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2" fillId="0" borderId="1" xfId="131" applyFont="1" applyFill="1" applyBorder="1" applyAlignment="1">
      <alignment horizontal="center" vertical="center"/>
    </xf>
    <xf numFmtId="1" fontId="24" fillId="0" borderId="1" xfId="0" applyNumberFormat="1" applyFont="1" applyBorder="1" applyAlignment="1">
      <alignment vertical="center" wrapText="1"/>
    </xf>
    <xf numFmtId="0" fontId="23" fillId="0" borderId="1" xfId="164" applyFont="1" applyFill="1" applyBorder="1" applyAlignment="1">
      <alignment horizontal="left" vertical="center"/>
    </xf>
    <xf numFmtId="1" fontId="23" fillId="0" borderId="1" xfId="131" applyNumberFormat="1" applyFont="1" applyBorder="1">
      <alignment vertical="center"/>
    </xf>
    <xf numFmtId="1" fontId="23" fillId="0" borderId="1" xfId="131" applyNumberFormat="1" applyFont="1" applyBorder="1" applyAlignment="1">
      <alignment vertical="center"/>
    </xf>
    <xf numFmtId="1" fontId="30" fillId="0" borderId="0" xfId="131" applyNumberFormat="1">
      <alignment vertical="center"/>
    </xf>
    <xf numFmtId="0" fontId="34" fillId="0" borderId="3" xfId="131" applyFont="1" applyBorder="1" applyAlignment="1">
      <alignment horizontal="left" vertical="center" wrapText="1"/>
    </xf>
    <xf numFmtId="0" fontId="35" fillId="0" borderId="0" xfId="0" applyFont="1" applyAlignment="1">
      <alignment vertical="center"/>
    </xf>
    <xf numFmtId="0" fontId="0" fillId="0" borderId="1" xfId="0" applyNumberFormat="1" applyFont="1" applyFill="1" applyBorder="1" applyAlignment="1" applyProtection="1">
      <alignment vertical="center"/>
      <protection locked="0"/>
    </xf>
    <xf numFmtId="192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194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vertical="center"/>
    </xf>
    <xf numFmtId="192" fontId="36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NumberFormat="1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vertical="center"/>
      <protection locked="0"/>
    </xf>
    <xf numFmtId="0" fontId="36" fillId="3" borderId="1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vertical="center"/>
    </xf>
    <xf numFmtId="0" fontId="36" fillId="0" borderId="1" xfId="166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36" fillId="3" borderId="1" xfId="0" applyFont="1" applyFill="1" applyBorder="1" applyAlignment="1" applyProtection="1">
      <alignment vertical="center"/>
      <protection locked="0"/>
    </xf>
    <xf numFmtId="0" fontId="36" fillId="3" borderId="1" xfId="0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0" fontId="35" fillId="3" borderId="1" xfId="0" applyFont="1" applyFill="1" applyBorder="1" applyAlignment="1" applyProtection="1">
      <alignment vertical="center"/>
      <protection locked="0"/>
    </xf>
    <xf numFmtId="0" fontId="2" fillId="6" borderId="1" xfId="166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36" fillId="5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35" fillId="0" borderId="1" xfId="0" applyFont="1" applyBorder="1" applyAlignment="1">
      <alignment vertical="center"/>
    </xf>
    <xf numFmtId="0" fontId="11" fillId="0" borderId="4" xfId="93" applyFont="1" applyFill="1" applyBorder="1" applyAlignment="1">
      <alignment horizontal="center" vertical="center" wrapText="1"/>
    </xf>
    <xf numFmtId="0" fontId="11" fillId="0" borderId="7" xfId="93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vertical="center"/>
    </xf>
    <xf numFmtId="1" fontId="0" fillId="0" borderId="1" xfId="0" applyNumberForma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</xf>
    <xf numFmtId="0" fontId="36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93" applyFont="1"/>
    <xf numFmtId="0" fontId="0" fillId="0" borderId="0" xfId="93"/>
    <xf numFmtId="0" fontId="10" fillId="0" borderId="0" xfId="93" applyFont="1" applyFill="1" applyAlignment="1">
      <alignment horizontal="center"/>
    </xf>
    <xf numFmtId="0" fontId="37" fillId="0" borderId="0" xfId="0" applyFont="1" applyFill="1" applyAlignment="1" applyProtection="1">
      <alignment vertical="center"/>
      <protection locked="0"/>
    </xf>
    <xf numFmtId="0" fontId="37" fillId="0" borderId="0" xfId="93" applyFont="1" applyFill="1" applyAlignment="1">
      <alignment vertical="center"/>
    </xf>
    <xf numFmtId="0" fontId="11" fillId="0" borderId="8" xfId="93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center"/>
      <protection locked="0"/>
    </xf>
    <xf numFmtId="1" fontId="2" fillId="4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vertical="center"/>
      <protection locked="0"/>
    </xf>
    <xf numFmtId="192" fontId="2" fillId="2" borderId="1" xfId="0" applyNumberFormat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vertical="center"/>
      <protection locked="0"/>
    </xf>
    <xf numFmtId="0" fontId="35" fillId="0" borderId="1" xfId="0" applyFont="1" applyFill="1" applyBorder="1" applyAlignment="1" applyProtection="1">
      <alignment vertical="center"/>
      <protection locked="0"/>
    </xf>
    <xf numFmtId="19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192" fontId="2" fillId="2" borderId="6" xfId="0" applyNumberFormat="1" applyFont="1" applyFill="1" applyBorder="1" applyAlignment="1" applyProtection="1">
      <alignment horizontal="left" vertical="center"/>
      <protection locked="0"/>
    </xf>
    <xf numFmtId="192" fontId="36" fillId="2" borderId="1" xfId="0" applyNumberFormat="1" applyFont="1" applyFill="1" applyBorder="1" applyAlignment="1" applyProtection="1">
      <alignment horizontal="left" vertical="center"/>
      <protection locked="0"/>
    </xf>
    <xf numFmtId="192" fontId="2" fillId="3" borderId="6" xfId="0" applyNumberFormat="1" applyFont="1" applyFill="1" applyBorder="1" applyAlignment="1" applyProtection="1">
      <alignment horizontal="left" vertical="center"/>
      <protection locked="0"/>
    </xf>
    <xf numFmtId="194" fontId="2" fillId="2" borderId="6" xfId="0" applyNumberFormat="1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192" fontId="36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NumberFormat="1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192" fontId="2" fillId="0" borderId="1" xfId="0" applyNumberFormat="1" applyFont="1" applyFill="1" applyBorder="1" applyAlignment="1" applyProtection="1">
      <alignment horizontal="left" vertical="center"/>
      <protection locked="0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194" fontId="2" fillId="0" borderId="1" xfId="0" applyNumberFormat="1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0" fillId="4" borderId="0" xfId="0" applyNumberFormat="1" applyFont="1" applyFill="1" applyAlignment="1" applyProtection="1">
      <alignment vertical="center"/>
      <protection locked="0"/>
    </xf>
    <xf numFmtId="0" fontId="0" fillId="3" borderId="0" xfId="0" applyNumberFormat="1" applyFont="1" applyFill="1" applyAlignment="1" applyProtection="1">
      <alignment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0" fontId="36" fillId="2" borderId="1" xfId="0" applyFont="1" applyFill="1" applyBorder="1" applyAlignment="1" applyProtection="1">
      <alignment vertical="center"/>
      <protection locked="0"/>
    </xf>
    <xf numFmtId="194" fontId="36" fillId="2" borderId="1" xfId="0" applyNumberFormat="1" applyFont="1" applyFill="1" applyBorder="1" applyAlignment="1" applyProtection="1">
      <alignment horizontal="left" vertical="center"/>
      <protection locked="0"/>
    </xf>
    <xf numFmtId="0" fontId="35" fillId="4" borderId="1" xfId="0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</xf>
    <xf numFmtId="0" fontId="35" fillId="0" borderId="0" xfId="0" applyNumberFormat="1" applyFont="1" applyFill="1" applyAlignment="1" applyProtection="1">
      <alignment vertical="center"/>
      <protection locked="0"/>
    </xf>
    <xf numFmtId="0" fontId="35" fillId="0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35" fillId="3" borderId="0" xfId="0" applyNumberFormat="1" applyFont="1" applyFill="1" applyAlignment="1" applyProtection="1">
      <alignment vertical="center"/>
      <protection locked="0"/>
    </xf>
    <xf numFmtId="0" fontId="35" fillId="3" borderId="0" xfId="0" applyFont="1" applyFill="1" applyAlignment="1" applyProtection="1">
      <alignment vertical="center"/>
      <protection locked="0"/>
    </xf>
    <xf numFmtId="0" fontId="35" fillId="7" borderId="1" xfId="0" applyFont="1" applyFill="1" applyBorder="1" applyAlignment="1" applyProtection="1">
      <alignment vertical="center"/>
      <protection locked="0"/>
    </xf>
    <xf numFmtId="0" fontId="36" fillId="3" borderId="8" xfId="0" applyFont="1" applyFill="1" applyBorder="1" applyAlignment="1" applyProtection="1">
      <alignment vertical="center"/>
      <protection locked="0"/>
    </xf>
    <xf numFmtId="0" fontId="36" fillId="2" borderId="8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36" fillId="2" borderId="0" xfId="0" applyFont="1" applyFill="1" applyAlignment="1" applyProtection="1">
      <alignment vertical="center"/>
      <protection locked="0"/>
    </xf>
    <xf numFmtId="0" fontId="36" fillId="4" borderId="8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vertical="center"/>
    </xf>
    <xf numFmtId="1" fontId="0" fillId="0" borderId="0" xfId="0" applyNumberFormat="1" applyAlignment="1">
      <alignment vertical="center"/>
    </xf>
    <xf numFmtId="1" fontId="11" fillId="0" borderId="1" xfId="94" applyNumberFormat="1" applyFont="1" applyFill="1" applyBorder="1" applyAlignment="1" applyProtection="1">
      <alignment vertical="center"/>
      <protection locked="0"/>
    </xf>
    <xf numFmtId="0" fontId="38" fillId="0" borderId="1" xfId="94" applyFont="1" applyFill="1" applyBorder="1" applyAlignment="1">
      <alignment vertical="center"/>
    </xf>
    <xf numFmtId="1" fontId="13" fillId="0" borderId="1" xfId="94" applyNumberFormat="1" applyFont="1" applyFill="1" applyBorder="1" applyAlignment="1" applyProtection="1">
      <alignment horizontal="left" vertical="center"/>
      <protection locked="0"/>
    </xf>
    <xf numFmtId="1" fontId="13" fillId="0" borderId="1" xfId="94" applyNumberFormat="1" applyFont="1" applyFill="1" applyBorder="1" applyAlignment="1" applyProtection="1">
      <alignment vertical="center"/>
      <protection locked="0"/>
    </xf>
    <xf numFmtId="1" fontId="38" fillId="0" borderId="1" xfId="94" applyNumberFormat="1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1" fontId="13" fillId="2" borderId="1" xfId="94" applyNumberFormat="1" applyFont="1" applyFill="1" applyBorder="1" applyAlignment="1" applyProtection="1">
      <alignment horizontal="left" vertical="center"/>
      <protection locked="0"/>
    </xf>
    <xf numFmtId="0" fontId="13" fillId="2" borderId="1" xfId="94" applyNumberFormat="1" applyFont="1" applyFill="1" applyBorder="1" applyAlignment="1" applyProtection="1">
      <alignment vertical="center"/>
      <protection locked="0"/>
    </xf>
    <xf numFmtId="0" fontId="13" fillId="0" borderId="1" xfId="94" applyNumberFormat="1" applyFont="1" applyFill="1" applyBorder="1" applyAlignment="1" applyProtection="1">
      <alignment vertical="center"/>
      <protection locked="0"/>
    </xf>
    <xf numFmtId="0" fontId="11" fillId="0" borderId="1" xfId="94" applyFont="1" applyFill="1" applyBorder="1" applyAlignment="1">
      <alignment horizontal="center" vertical="center"/>
    </xf>
    <xf numFmtId="195" fontId="38" fillId="0" borderId="1" xfId="94" applyNumberFormat="1" applyFont="1" applyFill="1" applyBorder="1" applyAlignment="1">
      <alignment vertical="center"/>
    </xf>
    <xf numFmtId="0" fontId="24" fillId="0" borderId="8" xfId="93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2" fillId="0" borderId="8" xfId="120" applyFont="1" applyBorder="1">
      <alignment vertical="center"/>
    </xf>
    <xf numFmtId="192" fontId="7" fillId="0" borderId="1" xfId="93" applyNumberFormat="1" applyFont="1" applyFill="1" applyBorder="1" applyAlignment="1">
      <alignment horizontal="center" vertical="center" wrapText="1"/>
    </xf>
    <xf numFmtId="196" fontId="7" fillId="0" borderId="1" xfId="0" applyNumberFormat="1" applyFont="1" applyBorder="1" applyAlignment="1">
      <alignment horizontal="center" vertical="center" wrapText="1"/>
    </xf>
    <xf numFmtId="0" fontId="23" fillId="0" borderId="8" xfId="120" applyFont="1" applyBorder="1">
      <alignment vertical="center"/>
    </xf>
    <xf numFmtId="196" fontId="7" fillId="0" borderId="1" xfId="93" applyNumberFormat="1" applyFont="1" applyFill="1" applyBorder="1" applyAlignment="1">
      <alignment horizontal="center" vertical="center" wrapText="1"/>
    </xf>
    <xf numFmtId="2" fontId="39" fillId="0" borderId="1" xfId="0" applyNumberFormat="1" applyFont="1" applyBorder="1" applyAlignment="1" applyProtection="1">
      <alignment horizontal="left" vertical="center"/>
      <protection locked="0"/>
    </xf>
    <xf numFmtId="196" fontId="40" fillId="0" borderId="1" xfId="0" applyNumberFormat="1" applyFont="1" applyBorder="1" applyAlignment="1">
      <alignment horizontal="right" vertical="center" wrapText="1"/>
    </xf>
    <xf numFmtId="0" fontId="7" fillId="0" borderId="1" xfId="9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196" fontId="41" fillId="0" borderId="1" xfId="0" applyNumberFormat="1" applyFont="1" applyFill="1" applyBorder="1" applyAlignment="1">
      <alignment horizontal="right" vertical="center" wrapText="1"/>
    </xf>
    <xf numFmtId="196" fontId="33" fillId="0" borderId="1" xfId="0" applyNumberFormat="1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192" fontId="39" fillId="0" borderId="1" xfId="0" applyNumberFormat="1" applyFont="1" applyBorder="1" applyAlignment="1">
      <alignment vertical="center"/>
    </xf>
    <xf numFmtId="0" fontId="33" fillId="0" borderId="1" xfId="0" applyFont="1" applyBorder="1" applyAlignment="1">
      <alignment horizontal="left" vertical="center"/>
    </xf>
    <xf numFmtId="0" fontId="42" fillId="0" borderId="8" xfId="93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1" fontId="24" fillId="0" borderId="8" xfId="93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/>
    </xf>
    <xf numFmtId="196" fontId="39" fillId="0" borderId="1" xfId="0" applyNumberFormat="1" applyFont="1" applyFill="1" applyBorder="1" applyAlignment="1">
      <alignment vertical="center"/>
    </xf>
    <xf numFmtId="1" fontId="7" fillId="0" borderId="8" xfId="93" applyNumberFormat="1" applyFont="1" applyFill="1" applyBorder="1" applyAlignment="1" applyProtection="1">
      <alignment horizontal="left" vertical="center"/>
      <protection locked="0"/>
    </xf>
    <xf numFmtId="1" fontId="7" fillId="0" borderId="8" xfId="93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ont="1" applyAlignment="1">
      <alignment horizontal="center" vertical="center"/>
    </xf>
    <xf numFmtId="0" fontId="7" fillId="0" borderId="8" xfId="93" applyFont="1" applyFill="1" applyBorder="1" applyAlignment="1">
      <alignment horizontal="left" vertical="center"/>
    </xf>
    <xf numFmtId="1" fontId="7" fillId="0" borderId="8" xfId="93" applyNumberFormat="1" applyFont="1" applyFill="1" applyBorder="1" applyAlignment="1" applyProtection="1">
      <alignment vertical="center"/>
      <protection locked="0"/>
    </xf>
    <xf numFmtId="0" fontId="7" fillId="0" borderId="8" xfId="93" applyFont="1" applyFill="1" applyBorder="1" applyAlignment="1"/>
    <xf numFmtId="0" fontId="0" fillId="0" borderId="0" xfId="93" applyFont="1" applyFill="1"/>
    <xf numFmtId="0" fontId="43" fillId="0" borderId="1" xfId="0" applyFont="1" applyBorder="1" applyAlignment="1">
      <alignment horizontal="center" vertical="center" wrapText="1"/>
    </xf>
    <xf numFmtId="196" fontId="44" fillId="0" borderId="1" xfId="0" applyNumberFormat="1" applyFont="1" applyFill="1" applyBorder="1" applyAlignment="1">
      <alignment horizontal="right" vertical="center" wrapText="1"/>
    </xf>
    <xf numFmtId="196" fontId="44" fillId="0" borderId="1" xfId="0" applyNumberFormat="1" applyFont="1" applyFill="1" applyBorder="1" applyAlignment="1">
      <alignment horizontal="right" vertical="center"/>
    </xf>
    <xf numFmtId="196" fontId="41" fillId="0" borderId="1" xfId="0" applyNumberFormat="1" applyFont="1" applyBorder="1" applyAlignment="1">
      <alignment horizontal="right" vertical="center"/>
    </xf>
    <xf numFmtId="195" fontId="13" fillId="0" borderId="1" xfId="94" applyNumberFormat="1" applyFont="1" applyFill="1" applyBorder="1" applyAlignment="1">
      <alignment vertical="center" wrapText="1"/>
    </xf>
    <xf numFmtId="197" fontId="33" fillId="0" borderId="1" xfId="0" applyNumberFormat="1" applyFont="1" applyFill="1" applyBorder="1" applyAlignment="1" applyProtection="1">
      <alignment horizontal="right" vertical="center"/>
    </xf>
    <xf numFmtId="0" fontId="0" fillId="0" borderId="8" xfId="0" applyFont="1" applyBorder="1" applyAlignment="1"/>
    <xf numFmtId="0" fontId="0" fillId="0" borderId="8" xfId="0" applyFont="1" applyFill="1" applyBorder="1" applyAlignment="1"/>
    <xf numFmtId="198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13" fillId="0" borderId="1" xfId="94" applyFont="1" applyFill="1" applyBorder="1" applyAlignment="1">
      <alignment vertical="center"/>
    </xf>
    <xf numFmtId="195" fontId="13" fillId="0" borderId="1" xfId="94" applyNumberFormat="1" applyFont="1" applyFill="1" applyBorder="1" applyAlignment="1">
      <alignment vertical="center"/>
    </xf>
    <xf numFmtId="192" fontId="13" fillId="0" borderId="1" xfId="94" applyNumberFormat="1" applyFont="1" applyFill="1" applyBorder="1" applyAlignment="1">
      <alignment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97" fontId="39" fillId="0" borderId="1" xfId="0" applyNumberFormat="1" applyFont="1" applyFill="1" applyBorder="1" applyAlignment="1" applyProtection="1">
      <alignment horizontal="right" vertical="center"/>
      <protection locked="0"/>
    </xf>
    <xf numFmtId="0" fontId="33" fillId="0" borderId="1" xfId="0" applyFont="1" applyFill="1" applyBorder="1" applyAlignment="1" applyProtection="1">
      <alignment vertical="center"/>
      <protection locked="0"/>
    </xf>
    <xf numFmtId="197" fontId="33" fillId="0" borderId="1" xfId="0" applyNumberFormat="1" applyFont="1" applyFill="1" applyBorder="1" applyAlignment="1" applyProtection="1">
      <alignment horizontal="right" vertical="center"/>
      <protection locked="0"/>
    </xf>
    <xf numFmtId="4" fontId="0" fillId="0" borderId="4" xfId="0" applyNumberFormat="1" applyFont="1" applyFill="1" applyBorder="1" applyAlignment="1" applyProtection="1">
      <alignment horizontal="right"/>
    </xf>
    <xf numFmtId="191" fontId="0" fillId="0" borderId="0" xfId="0" applyNumberFormat="1" applyAlignment="1">
      <alignment vertical="center"/>
    </xf>
    <xf numFmtId="4" fontId="0" fillId="0" borderId="1" xfId="0" applyNumberFormat="1" applyFont="1" applyFill="1" applyBorder="1" applyAlignment="1" applyProtection="1">
      <alignment horizontal="right"/>
    </xf>
    <xf numFmtId="0" fontId="33" fillId="0" borderId="0" xfId="0" applyFont="1" applyFill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4" fillId="0" borderId="8" xfId="120" applyFont="1" applyFill="1" applyBorder="1">
      <alignment vertical="center"/>
    </xf>
    <xf numFmtId="196" fontId="40" fillId="0" borderId="1" xfId="0" applyNumberFormat="1" applyFont="1" applyFill="1" applyBorder="1" applyAlignment="1">
      <alignment horizontal="right" vertical="center"/>
    </xf>
    <xf numFmtId="0" fontId="7" fillId="0" borderId="8" xfId="120" applyFont="1" applyFill="1" applyBorder="1">
      <alignment vertical="center"/>
    </xf>
    <xf numFmtId="0" fontId="33" fillId="0" borderId="1" xfId="0" applyFont="1" applyFill="1" applyBorder="1" applyAlignment="1">
      <alignment horizontal="left" vertical="center"/>
    </xf>
    <xf numFmtId="196" fontId="45" fillId="0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vertical="center"/>
    </xf>
    <xf numFmtId="196" fontId="45" fillId="0" borderId="1" xfId="0" applyNumberFormat="1" applyFont="1" applyFill="1" applyBorder="1" applyAlignment="1">
      <alignment horizontal="right" vertical="center" wrapText="1"/>
    </xf>
    <xf numFmtId="0" fontId="37" fillId="0" borderId="0" xfId="174" applyFont="1" applyFill="1" applyAlignment="1">
      <alignment vertical="top"/>
    </xf>
    <xf numFmtId="0" fontId="46" fillId="0" borderId="0" xfId="174" applyFont="1" applyFill="1">
      <alignment vertical="center"/>
    </xf>
    <xf numFmtId="0" fontId="0" fillId="0" borderId="0" xfId="174" applyFont="1" applyFill="1" applyAlignment="1">
      <alignment horizontal="center" vertical="center"/>
    </xf>
    <xf numFmtId="0" fontId="0" fillId="0" borderId="0" xfId="174" applyFont="1" applyFill="1">
      <alignment vertical="center"/>
    </xf>
    <xf numFmtId="0" fontId="0" fillId="0" borderId="0" xfId="174" applyFont="1" applyFill="1" applyAlignment="1">
      <alignment horizontal="left" vertical="center"/>
    </xf>
    <xf numFmtId="0" fontId="47" fillId="0" borderId="0" xfId="174" applyFont="1" applyFill="1" applyAlignment="1">
      <alignment horizontal="center" vertical="top"/>
    </xf>
    <xf numFmtId="0" fontId="20" fillId="0" borderId="0" xfId="174" applyFont="1" applyFill="1" applyAlignment="1">
      <alignment horizontal="center" vertical="center"/>
    </xf>
    <xf numFmtId="0" fontId="48" fillId="0" borderId="1" xfId="174" applyFont="1" applyFill="1" applyBorder="1" applyAlignment="1">
      <alignment horizontal="left" vertical="center"/>
    </xf>
    <xf numFmtId="0" fontId="48" fillId="0" borderId="1" xfId="174" applyFont="1" applyFill="1" applyBorder="1" applyAlignment="1">
      <alignment horizontal="center" vertical="center"/>
    </xf>
    <xf numFmtId="0" fontId="49" fillId="0" borderId="1" xfId="174" applyFont="1" applyFill="1" applyBorder="1" applyAlignment="1">
      <alignment horizontal="center" vertical="center"/>
    </xf>
    <xf numFmtId="0" fontId="49" fillId="0" borderId="1" xfId="174" applyFont="1" applyFill="1" applyBorder="1">
      <alignment vertical="center"/>
    </xf>
    <xf numFmtId="0" fontId="0" fillId="0" borderId="1" xfId="174" applyFont="1" applyFill="1" applyBorder="1" applyAlignment="1">
      <alignment horizontal="center" vertical="center"/>
    </xf>
    <xf numFmtId="0" fontId="50" fillId="0" borderId="0" xfId="174" applyFont="1" applyFill="1">
      <alignment vertical="center"/>
    </xf>
    <xf numFmtId="0" fontId="27" fillId="0" borderId="3" xfId="174" applyFont="1" applyFill="1" applyBorder="1" applyAlignment="1">
      <alignment horizontal="left" vertical="center" wrapText="1"/>
    </xf>
    <xf numFmtId="0" fontId="27" fillId="0" borderId="0" xfId="174" applyFont="1" applyFill="1" applyBorder="1" applyAlignment="1">
      <alignment horizontal="left" vertical="center" wrapText="1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5 6" xfId="49"/>
    <cellStyle name="20% - 强调文字颜色 3 6 2 2" xfId="50"/>
    <cellStyle name="千位分隔 4 6" xfId="51"/>
    <cellStyle name="40% - 强调文字颜色 1 6_2015财政决算公开" xfId="52"/>
    <cellStyle name="强调文字颜色 3 2 3 2" xfId="53"/>
    <cellStyle name="货币[0] 3" xfId="54"/>
    <cellStyle name="千位分隔 3 2 2 2 2" xfId="55"/>
    <cellStyle name="强调文字颜色 2 2 3 3 2" xfId="56"/>
    <cellStyle name="计算 2 3 3" xfId="57"/>
    <cellStyle name="标题 5 3 4" xfId="58"/>
    <cellStyle name="差_F00DC810C49E00C2E0430A3413167AE0" xfId="59"/>
    <cellStyle name="注释 2 3 3" xfId="60"/>
    <cellStyle name="?鹎%U龡&amp;H齲_x0001_C铣_x0014__x0007__x0001__x0001_ 2" xfId="61"/>
    <cellStyle name="60% - 强调文字颜色 4 2 4 3" xfId="62"/>
    <cellStyle name="20% - 强调文字颜色 1 2_2015财政决算公开" xfId="63"/>
    <cellStyle name="货币 2 4 4 2" xfId="64"/>
    <cellStyle name="货币 2 3 3 3" xfId="65"/>
    <cellStyle name="常规 11 5" xfId="66"/>
    <cellStyle name="常规 7 2 2 3" xfId="67"/>
    <cellStyle name="检查单元格 2 3 2 2" xfId="68"/>
    <cellStyle name="强调文字颜色 4 2 4 2 2" xfId="69"/>
    <cellStyle name="常规 14" xfId="70"/>
    <cellStyle name="60% - 强调文字颜色 5 2 3" xfId="71"/>
    <cellStyle name="60% - 强调文字颜色 6 2_2015财政决算公开" xfId="72"/>
    <cellStyle name="Percent_laroux" xfId="73"/>
    <cellStyle name="常规 3 5 5" xfId="74"/>
    <cellStyle name="小数 2 2 2 2" xfId="75"/>
    <cellStyle name="千位[0]_，" xfId="76"/>
    <cellStyle name="no dec 2" xfId="77"/>
    <cellStyle name="数字 2 4" xfId="78"/>
    <cellStyle name="常规 11 2" xfId="79"/>
    <cellStyle name="烹拳 [0]_laroux" xfId="80"/>
    <cellStyle name="60% - 强调文字颜色 2 2 4 3" xfId="81"/>
    <cellStyle name="常规 11 2 3 2" xfId="82"/>
    <cellStyle name="表标题 2 2 2" xfId="83"/>
    <cellStyle name="常规 2 2 2 2_2015财政决算公开" xfId="84"/>
    <cellStyle name="40% - 强调文字颜色 3 7 2" xfId="85"/>
    <cellStyle name="60% - 着色 4 2" xfId="86"/>
    <cellStyle name="后继超级链接 3 2" xfId="87"/>
    <cellStyle name="常规 12 2" xfId="88"/>
    <cellStyle name="60% - 强调文字颜色 3 2 4 3" xfId="89"/>
    <cellStyle name="千位分隔 2 2 8" xfId="90"/>
    <cellStyle name="霓付_laroux" xfId="91"/>
    <cellStyle name="常规 54" xfId="92"/>
    <cellStyle name="常规 49" xfId="93"/>
    <cellStyle name="常规 50" xfId="94"/>
    <cellStyle name="标题 1 8" xfId="95"/>
    <cellStyle name="百分比 5 2 2 3" xfId="96"/>
    <cellStyle name="常规 4 2 2 2 5 2" xfId="97"/>
    <cellStyle name="标题 4 6" xfId="98"/>
    <cellStyle name="标题 4 8" xfId="99"/>
    <cellStyle name="着色 4 2" xfId="100"/>
    <cellStyle name="标题 1 2 4" xfId="101"/>
    <cellStyle name="标题 3 2 3 2 2" xfId="102"/>
    <cellStyle name="输出 2 3 2 3" xfId="103"/>
    <cellStyle name="Norma,_laroux_4_营业在建 (2)_E21" xfId="104"/>
    <cellStyle name="标题 2 2 5" xfId="105"/>
    <cellStyle name="汇总 7" xfId="106"/>
    <cellStyle name="强调文字颜色 6 2 3 3" xfId="107"/>
    <cellStyle name="标题 2 8" xfId="108"/>
    <cellStyle name="百分比 4 2 4" xfId="109"/>
    <cellStyle name="常规 51 2" xfId="110"/>
    <cellStyle name="常规 53" xfId="111"/>
    <cellStyle name="标题 5 3 2 2 2" xfId="112"/>
    <cellStyle name="未定义 2" xfId="113"/>
    <cellStyle name="no dec" xfId="114"/>
    <cellStyle name="超级链接 4 2" xfId="115"/>
    <cellStyle name="Currency1" xfId="116"/>
    <cellStyle name="千分位_97-917" xfId="117"/>
    <cellStyle name="常规 33" xfId="118"/>
    <cellStyle name="常规 76" xfId="119"/>
    <cellStyle name="常规 10" xfId="120"/>
    <cellStyle name="HEADING1" xfId="121"/>
    <cellStyle name="Currency_1995" xfId="122"/>
    <cellStyle name="Calc Currency (0) 2" xfId="123"/>
    <cellStyle name="comma zerodec 2" xfId="124"/>
    <cellStyle name="常规 65" xfId="125"/>
    <cellStyle name="常规 70" xfId="126"/>
    <cellStyle name="常规 66" xfId="127"/>
    <cellStyle name="常规 71" xfId="128"/>
    <cellStyle name="常规 67" xfId="129"/>
    <cellStyle name="常规 72" xfId="130"/>
    <cellStyle name="常规 14 6" xfId="131"/>
    <cellStyle name="Fixed 2" xfId="132"/>
    <cellStyle name="Header1" xfId="133"/>
    <cellStyle name="60% - 着色 1 2" xfId="134"/>
    <cellStyle name="60% - 着色 2 2" xfId="135"/>
    <cellStyle name="60% - 着色 3 2" xfId="136"/>
    <cellStyle name="Calc Currency (0)" xfId="137"/>
    <cellStyle name="Comma [0] 2" xfId="138"/>
    <cellStyle name="comma zerodec" xfId="139"/>
    <cellStyle name="Comma_1995" xfId="140"/>
    <cellStyle name="Currency [0]" xfId="141"/>
    <cellStyle name="Currency [0] 2" xfId="142"/>
    <cellStyle name="Currency1 2" xfId="143"/>
    <cellStyle name="Date" xfId="144"/>
    <cellStyle name="Date 2" xfId="145"/>
    <cellStyle name="Dollar (zero dec)" xfId="146"/>
    <cellStyle name="Dollar (zero dec) 2" xfId="147"/>
    <cellStyle name="Fixed" xfId="148"/>
    <cellStyle name="Header2" xfId="149"/>
    <cellStyle name="HEADING1 2" xfId="150"/>
    <cellStyle name="HEADING2" xfId="151"/>
    <cellStyle name="HEADING2 2" xfId="152"/>
    <cellStyle name="Normal_#10-Headcount" xfId="153"/>
    <cellStyle name="Total" xfId="154"/>
    <cellStyle name="Total 2" xfId="155"/>
    <cellStyle name="百分比 2" xfId="156"/>
    <cellStyle name="百分比 5" xfId="157"/>
    <cellStyle name="好_F00DC810C49E00C2E0430A3413167AE0" xfId="158"/>
    <cellStyle name="标题 10" xfId="159"/>
    <cellStyle name="常规 62" xfId="160"/>
    <cellStyle name="常规 63" xfId="161"/>
    <cellStyle name="烹拳_laroux" xfId="162"/>
    <cellStyle name="标题 3 8" xfId="163"/>
    <cellStyle name="常规 10 5" xfId="164"/>
    <cellStyle name="常规 69" xfId="165"/>
    <cellStyle name="常规 13" xfId="166"/>
    <cellStyle name="常规 4 2" xfId="167"/>
    <cellStyle name="霓付 [0]_laroux" xfId="168"/>
    <cellStyle name="常规 51" xfId="169"/>
    <cellStyle name="常规 55" xfId="170"/>
    <cellStyle name="常规 61" xfId="171"/>
    <cellStyle name="常规 64" xfId="172"/>
    <cellStyle name="常规 59" xfId="173"/>
    <cellStyle name="常规_2006年预算表" xfId="174"/>
    <cellStyle name="常规_2007年云南省向人大报送政府收支预算表格式编制过程表" xfId="175"/>
    <cellStyle name="普通_97-917" xfId="176"/>
    <cellStyle name="千分位[0]_BT (2)" xfId="177"/>
    <cellStyle name="钎霖_laroux" xfId="178"/>
    <cellStyle name="未定义" xfId="179"/>
    <cellStyle name="着色 3 2" xfId="180"/>
  </cellStyles>
  <dxfs count="2">
    <dxf>
      <font>
        <b val="0"/>
        <color indexed="10"/>
      </font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"/>
      <sheetName val="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zoomScale="85" zoomScaleNormal="85" topLeftCell="A27" workbookViewId="0">
      <selection activeCell="C68" sqref="C68"/>
    </sheetView>
  </sheetViews>
  <sheetFormatPr defaultColWidth="9" defaultRowHeight="14.25"/>
  <cols>
    <col min="1" max="1" width="4.375" style="350" customWidth="1"/>
    <col min="2" max="2" width="69.125" style="351" customWidth="1"/>
    <col min="3" max="3" width="14.25" style="350" customWidth="1"/>
    <col min="4" max="8" width="9" style="351"/>
    <col min="9" max="9" width="58.625" style="351" customWidth="1"/>
    <col min="10" max="16384" width="9" style="351"/>
  </cols>
  <sheetData>
    <row r="1" ht="20.25" customHeight="1" spans="1:2">
      <c r="A1" s="352" t="s">
        <v>0</v>
      </c>
      <c r="B1" s="352"/>
    </row>
    <row r="2" s="348" customFormat="1" ht="22.5" spans="1:3">
      <c r="A2" s="353" t="s">
        <v>1</v>
      </c>
      <c r="B2" s="353"/>
      <c r="C2" s="353"/>
    </row>
    <row r="3" spans="1:2">
      <c r="A3" s="354"/>
      <c r="B3" s="354"/>
    </row>
    <row r="4" ht="25.15" customHeight="1" spans="1:3">
      <c r="A4" s="355" t="s">
        <v>2</v>
      </c>
      <c r="B4" s="355"/>
      <c r="C4" s="356" t="s">
        <v>3</v>
      </c>
    </row>
    <row r="5" s="349" customFormat="1" ht="25.15" customHeight="1" spans="1:3">
      <c r="A5" s="357" t="s">
        <v>4</v>
      </c>
      <c r="B5" s="358" t="s">
        <v>5</v>
      </c>
      <c r="C5" s="359" t="s">
        <v>6</v>
      </c>
    </row>
    <row r="6" s="349" customFormat="1" ht="25.15" customHeight="1" spans="1:3">
      <c r="A6" s="357" t="s">
        <v>7</v>
      </c>
      <c r="B6" s="358" t="s">
        <v>8</v>
      </c>
      <c r="C6" s="359" t="s">
        <v>6</v>
      </c>
    </row>
    <row r="7" s="349" customFormat="1" ht="25.15" customHeight="1" spans="1:3">
      <c r="A7" s="357" t="s">
        <v>9</v>
      </c>
      <c r="B7" s="358" t="s">
        <v>10</v>
      </c>
      <c r="C7" s="359" t="s">
        <v>11</v>
      </c>
    </row>
    <row r="8" s="349" customFormat="1" ht="25.15" customHeight="1" spans="1:3">
      <c r="A8" s="357" t="s">
        <v>12</v>
      </c>
      <c r="B8" s="358" t="s">
        <v>13</v>
      </c>
      <c r="C8" s="359" t="s">
        <v>6</v>
      </c>
    </row>
    <row r="9" s="349" customFormat="1" ht="25.15" customHeight="1" spans="1:3">
      <c r="A9" s="357" t="s">
        <v>14</v>
      </c>
      <c r="B9" s="358" t="s">
        <v>15</v>
      </c>
      <c r="C9" s="359" t="s">
        <v>6</v>
      </c>
    </row>
    <row r="10" s="349" customFormat="1" ht="25.15" customHeight="1" spans="1:3">
      <c r="A10" s="357" t="s">
        <v>16</v>
      </c>
      <c r="B10" s="358" t="s">
        <v>17</v>
      </c>
      <c r="C10" s="359" t="s">
        <v>6</v>
      </c>
    </row>
    <row r="11" s="349" customFormat="1" ht="25.15" customHeight="1" spans="1:3">
      <c r="A11" s="357" t="s">
        <v>18</v>
      </c>
      <c r="B11" s="358" t="s">
        <v>19</v>
      </c>
      <c r="C11" s="359" t="s">
        <v>6</v>
      </c>
    </row>
    <row r="12" s="349" customFormat="1" ht="25.15" customHeight="1" spans="1:3">
      <c r="A12" s="357" t="s">
        <v>20</v>
      </c>
      <c r="B12" s="358" t="s">
        <v>21</v>
      </c>
      <c r="C12" s="359" t="s">
        <v>6</v>
      </c>
    </row>
    <row r="13" s="349" customFormat="1" ht="25.15" customHeight="1" spans="1:3">
      <c r="A13" s="357" t="s">
        <v>22</v>
      </c>
      <c r="B13" s="358" t="s">
        <v>23</v>
      </c>
      <c r="C13" s="359" t="s">
        <v>6</v>
      </c>
    </row>
    <row r="14" s="349" customFormat="1" ht="25.15" customHeight="1" spans="1:3">
      <c r="A14" s="357" t="s">
        <v>24</v>
      </c>
      <c r="B14" s="358" t="s">
        <v>25</v>
      </c>
      <c r="C14" s="359" t="s">
        <v>11</v>
      </c>
    </row>
    <row r="15" s="349" customFormat="1" ht="25.15" customHeight="1" spans="1:3">
      <c r="A15" s="357" t="s">
        <v>26</v>
      </c>
      <c r="B15" s="358" t="s">
        <v>27</v>
      </c>
      <c r="C15" s="359" t="s">
        <v>11</v>
      </c>
    </row>
    <row r="16" s="349" customFormat="1" ht="25.15" customHeight="1" spans="1:3">
      <c r="A16" s="357" t="s">
        <v>28</v>
      </c>
      <c r="B16" s="358" t="s">
        <v>29</v>
      </c>
      <c r="C16" s="359" t="s">
        <v>6</v>
      </c>
    </row>
    <row r="17" s="349" customFormat="1" ht="25.15" customHeight="1" spans="1:3">
      <c r="A17" s="357" t="s">
        <v>30</v>
      </c>
      <c r="B17" s="358" t="s">
        <v>31</v>
      </c>
      <c r="C17" s="359" t="s">
        <v>6</v>
      </c>
    </row>
    <row r="18" s="349" customFormat="1" ht="25.15" customHeight="1" spans="1:3">
      <c r="A18" s="357" t="s">
        <v>32</v>
      </c>
      <c r="B18" s="358" t="s">
        <v>33</v>
      </c>
      <c r="C18" s="359" t="s">
        <v>6</v>
      </c>
    </row>
    <row r="19" s="349" customFormat="1" ht="25.15" customHeight="1" spans="1:3">
      <c r="A19" s="357" t="s">
        <v>34</v>
      </c>
      <c r="B19" s="358" t="s">
        <v>35</v>
      </c>
      <c r="C19" s="359" t="s">
        <v>11</v>
      </c>
    </row>
    <row r="20" s="349" customFormat="1" ht="25.15" customHeight="1" spans="1:3">
      <c r="A20" s="357" t="s">
        <v>36</v>
      </c>
      <c r="B20" s="358" t="s">
        <v>37</v>
      </c>
      <c r="C20" s="359" t="s">
        <v>11</v>
      </c>
    </row>
    <row r="21" s="349" customFormat="1" ht="25.15" customHeight="1" spans="1:3">
      <c r="A21" s="357" t="s">
        <v>38</v>
      </c>
      <c r="B21" s="358" t="s">
        <v>39</v>
      </c>
      <c r="C21" s="359" t="s">
        <v>6</v>
      </c>
    </row>
    <row r="22" s="349" customFormat="1" ht="25.15" customHeight="1" spans="1:3">
      <c r="A22" s="357" t="s">
        <v>40</v>
      </c>
      <c r="B22" s="358" t="s">
        <v>41</v>
      </c>
      <c r="C22" s="359" t="s">
        <v>6</v>
      </c>
    </row>
    <row r="23" s="349" customFormat="1" ht="25.15" customHeight="1" spans="1:3">
      <c r="A23" s="357" t="s">
        <v>42</v>
      </c>
      <c r="B23" s="358" t="s">
        <v>43</v>
      </c>
      <c r="C23" s="359" t="s">
        <v>11</v>
      </c>
    </row>
    <row r="24" s="349" customFormat="1" ht="25.15" customHeight="1" spans="1:3">
      <c r="A24" s="357" t="s">
        <v>44</v>
      </c>
      <c r="B24" s="358" t="s">
        <v>45</v>
      </c>
      <c r="C24" s="359" t="s">
        <v>11</v>
      </c>
    </row>
    <row r="25" s="349" customFormat="1" ht="25.15" customHeight="1" spans="1:3">
      <c r="A25" s="357" t="s">
        <v>46</v>
      </c>
      <c r="B25" s="358" t="s">
        <v>47</v>
      </c>
      <c r="C25" s="359" t="s">
        <v>6</v>
      </c>
    </row>
    <row r="26" s="349" customFormat="1" ht="25.15" customHeight="1" spans="1:3">
      <c r="A26" s="357" t="s">
        <v>48</v>
      </c>
      <c r="B26" s="358" t="s">
        <v>49</v>
      </c>
      <c r="C26" s="359" t="s">
        <v>6</v>
      </c>
    </row>
    <row r="27" s="349" customFormat="1" ht="25.15" customHeight="1" spans="1:3">
      <c r="A27" s="357" t="s">
        <v>50</v>
      </c>
      <c r="B27" s="358" t="s">
        <v>51</v>
      </c>
      <c r="C27" s="359" t="s">
        <v>52</v>
      </c>
    </row>
    <row r="28" ht="25.15" customHeight="1" spans="1:9">
      <c r="A28" s="355" t="s">
        <v>53</v>
      </c>
      <c r="B28" s="355"/>
      <c r="C28" s="359"/>
      <c r="H28" s="360"/>
      <c r="I28" s="360"/>
    </row>
    <row r="29" ht="25.15" customHeight="1" spans="1:9">
      <c r="A29" s="357" t="s">
        <v>4</v>
      </c>
      <c r="B29" s="358" t="s">
        <v>54</v>
      </c>
      <c r="C29" s="359" t="s">
        <v>6</v>
      </c>
      <c r="H29" s="360"/>
      <c r="I29" s="360"/>
    </row>
    <row r="30" ht="25.15" customHeight="1" spans="1:9">
      <c r="A30" s="357" t="s">
        <v>9</v>
      </c>
      <c r="B30" s="358" t="s">
        <v>55</v>
      </c>
      <c r="C30" s="359" t="s">
        <v>6</v>
      </c>
      <c r="H30" s="360"/>
      <c r="I30" s="360"/>
    </row>
    <row r="31" ht="25.15" customHeight="1" spans="1:9">
      <c r="A31" s="355" t="s">
        <v>56</v>
      </c>
      <c r="B31" s="355"/>
      <c r="C31" s="359"/>
      <c r="H31" s="360"/>
      <c r="I31" s="360"/>
    </row>
    <row r="32" ht="25.15" customHeight="1" spans="1:9">
      <c r="A32" s="357" t="s">
        <v>4</v>
      </c>
      <c r="B32" s="358" t="s">
        <v>57</v>
      </c>
      <c r="C32" s="359" t="s">
        <v>6</v>
      </c>
      <c r="H32" s="360"/>
      <c r="I32" s="360"/>
    </row>
    <row r="33" ht="15.6" customHeight="1" spans="1:3">
      <c r="A33" s="361" t="s">
        <v>58</v>
      </c>
      <c r="B33" s="361"/>
      <c r="C33" s="361"/>
    </row>
    <row r="34" spans="1:3">
      <c r="A34" s="362"/>
      <c r="B34" s="362"/>
      <c r="C34" s="362"/>
    </row>
    <row r="35" ht="42.6" customHeight="1" spans="1:3">
      <c r="A35" s="362"/>
      <c r="B35" s="362"/>
      <c r="C35" s="362"/>
    </row>
  </sheetData>
  <mergeCells count="7">
    <mergeCell ref="A1:B1"/>
    <mergeCell ref="A2:C2"/>
    <mergeCell ref="A3:B3"/>
    <mergeCell ref="A4:B4"/>
    <mergeCell ref="A28:B28"/>
    <mergeCell ref="A31:B31"/>
    <mergeCell ref="A33:C35"/>
  </mergeCells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E17"/>
  <sheetViews>
    <sheetView showZeros="0" workbookViewId="0">
      <selection activeCell="B5" sqref="B5:B16"/>
    </sheetView>
  </sheetViews>
  <sheetFormatPr defaultColWidth="9" defaultRowHeight="14.25" outlineLevelCol="4"/>
  <cols>
    <col min="1" max="1" width="19.875" style="134" customWidth="1"/>
    <col min="2" max="2" width="17.25" style="134" customWidth="1"/>
    <col min="3" max="3" width="14.125" style="134" customWidth="1"/>
    <col min="4" max="4" width="17.375" style="134" customWidth="1"/>
    <col min="5" max="5" width="15" style="134" customWidth="1"/>
    <col min="6" max="16384" width="9" style="134"/>
  </cols>
  <sheetData>
    <row r="1" s="12" customFormat="1" spans="1:1">
      <c r="A1" s="12" t="s">
        <v>2367</v>
      </c>
    </row>
    <row r="2" ht="54.75" customHeight="1" spans="1:5">
      <c r="A2" s="135" t="s">
        <v>2368</v>
      </c>
      <c r="B2" s="135"/>
      <c r="C2" s="135"/>
      <c r="D2" s="135"/>
      <c r="E2" s="135"/>
    </row>
    <row r="3" ht="21" customHeight="1" spans="1:5">
      <c r="A3" s="136"/>
      <c r="B3" s="136"/>
      <c r="C3" s="136"/>
      <c r="D3" s="136"/>
      <c r="E3" s="137" t="s">
        <v>61</v>
      </c>
    </row>
    <row r="4" ht="24" customHeight="1" spans="1:5">
      <c r="A4" s="138" t="s">
        <v>2369</v>
      </c>
      <c r="B4" s="138" t="s">
        <v>2370</v>
      </c>
      <c r="C4" s="138" t="s">
        <v>2371</v>
      </c>
      <c r="D4" s="138" t="s">
        <v>2372</v>
      </c>
      <c r="E4" s="138" t="s">
        <v>2373</v>
      </c>
    </row>
    <row r="5" ht="24" customHeight="1" spans="1:5">
      <c r="A5" s="139" t="s">
        <v>2374</v>
      </c>
      <c r="B5" s="140" t="s">
        <v>2299</v>
      </c>
      <c r="C5" s="141"/>
      <c r="D5" s="142"/>
      <c r="E5" s="142"/>
    </row>
    <row r="6" ht="24" customHeight="1" spans="1:5">
      <c r="A6" s="139" t="s">
        <v>2375</v>
      </c>
      <c r="B6" s="143"/>
      <c r="C6" s="142"/>
      <c r="D6" s="142"/>
      <c r="E6" s="142"/>
    </row>
    <row r="7" ht="24" customHeight="1" spans="1:5">
      <c r="A7" s="139" t="s">
        <v>2375</v>
      </c>
      <c r="B7" s="143"/>
      <c r="C7" s="142"/>
      <c r="D7" s="142"/>
      <c r="E7" s="142"/>
    </row>
    <row r="8" ht="24" customHeight="1" spans="1:5">
      <c r="A8" s="139" t="s">
        <v>2375</v>
      </c>
      <c r="B8" s="143"/>
      <c r="C8" s="142"/>
      <c r="D8" s="142"/>
      <c r="E8" s="142"/>
    </row>
    <row r="9" ht="24" customHeight="1" spans="1:5">
      <c r="A9" s="139" t="s">
        <v>2375</v>
      </c>
      <c r="B9" s="143"/>
      <c r="C9" s="142"/>
      <c r="D9" s="142"/>
      <c r="E9" s="142"/>
    </row>
    <row r="10" ht="24" customHeight="1" spans="1:5">
      <c r="A10" s="139" t="s">
        <v>2375</v>
      </c>
      <c r="B10" s="143"/>
      <c r="C10" s="142"/>
      <c r="D10" s="142"/>
      <c r="E10" s="142"/>
    </row>
    <row r="11" ht="24" customHeight="1" spans="1:5">
      <c r="A11" s="139" t="s">
        <v>2375</v>
      </c>
      <c r="B11" s="143"/>
      <c r="C11" s="142"/>
      <c r="D11" s="142"/>
      <c r="E11" s="142"/>
    </row>
    <row r="12" ht="24" customHeight="1" spans="1:5">
      <c r="A12" s="139" t="s">
        <v>2375</v>
      </c>
      <c r="B12" s="143"/>
      <c r="C12" s="142"/>
      <c r="D12" s="142"/>
      <c r="E12" s="142"/>
    </row>
    <row r="13" ht="24" customHeight="1" spans="1:5">
      <c r="A13" s="139" t="s">
        <v>2375</v>
      </c>
      <c r="B13" s="143"/>
      <c r="C13" s="142"/>
      <c r="D13" s="142"/>
      <c r="E13" s="142"/>
    </row>
    <row r="14" ht="24" customHeight="1" spans="1:5">
      <c r="A14" s="139" t="s">
        <v>2375</v>
      </c>
      <c r="B14" s="143"/>
      <c r="C14" s="142"/>
      <c r="D14" s="142"/>
      <c r="E14" s="142"/>
    </row>
    <row r="15" ht="24" customHeight="1" spans="1:5">
      <c r="A15" s="139" t="s">
        <v>2376</v>
      </c>
      <c r="B15" s="143"/>
      <c r="C15" s="142"/>
      <c r="D15" s="142"/>
      <c r="E15" s="142"/>
    </row>
    <row r="16" ht="24" customHeight="1" spans="1:5">
      <c r="A16" s="138" t="s">
        <v>2244</v>
      </c>
      <c r="B16" s="144"/>
      <c r="C16" s="145"/>
      <c r="D16" s="145"/>
      <c r="E16" s="145"/>
    </row>
    <row r="17" ht="48.75" customHeight="1" spans="1:5">
      <c r="A17" s="146"/>
      <c r="B17" s="146"/>
      <c r="C17" s="147"/>
      <c r="D17" s="147"/>
      <c r="E17" s="147"/>
    </row>
  </sheetData>
  <mergeCells count="3">
    <mergeCell ref="A2:E2"/>
    <mergeCell ref="A17:E17"/>
    <mergeCell ref="B5:B16"/>
  </mergeCells>
  <printOptions horizontalCentered="1"/>
  <pageMargins left="0.511811023622047" right="0.590551181102362" top="0.748031496062992" bottom="0.748031496062992" header="0.31496062992126" footer="0.31496062992126"/>
  <pageSetup paperSize="9" firstPageNumber="25" orientation="portrait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opLeftCell="A4" workbookViewId="0">
      <selection activeCell="A14" sqref="A14:D14"/>
    </sheetView>
  </sheetViews>
  <sheetFormatPr defaultColWidth="8.625" defaultRowHeight="14.25" outlineLevelCol="3"/>
  <cols>
    <col min="1" max="1" width="43.125" style="116" customWidth="1"/>
    <col min="2" max="2" width="13" style="116" customWidth="1"/>
    <col min="3" max="3" width="13.5" style="116" customWidth="1"/>
    <col min="4" max="4" width="16" style="116" customWidth="1"/>
    <col min="5" max="16384" width="8.625" style="116"/>
  </cols>
  <sheetData>
    <row r="1" ht="22.35" customHeight="1" spans="1:4">
      <c r="A1" s="117" t="s">
        <v>2377</v>
      </c>
      <c r="B1" s="118"/>
      <c r="C1" s="118"/>
      <c r="D1" s="118"/>
    </row>
    <row r="2" ht="20.25" spans="1:4">
      <c r="A2" s="119" t="s">
        <v>2378</v>
      </c>
      <c r="B2" s="119"/>
      <c r="C2" s="119"/>
      <c r="D2" s="119"/>
    </row>
    <row r="3" spans="1:4">
      <c r="A3" s="120" t="s">
        <v>61</v>
      </c>
      <c r="B3" s="120"/>
      <c r="C3" s="120"/>
      <c r="D3" s="120"/>
    </row>
    <row r="4" ht="48" customHeight="1" spans="1:4">
      <c r="A4" s="121" t="s">
        <v>2296</v>
      </c>
      <c r="B4" s="111" t="s">
        <v>63</v>
      </c>
      <c r="C4" s="122" t="s">
        <v>64</v>
      </c>
      <c r="D4" s="17" t="s">
        <v>65</v>
      </c>
    </row>
    <row r="5" ht="24.6" customHeight="1" spans="1:4">
      <c r="A5" s="123" t="s">
        <v>2379</v>
      </c>
      <c r="B5" s="123">
        <f>B6+B7+B8</f>
        <v>703.15</v>
      </c>
      <c r="C5" s="123">
        <f>C6+C7+C8</f>
        <v>703.5</v>
      </c>
      <c r="D5" s="124">
        <f t="shared" ref="D5:D9" si="0">ROUND(B5/C5*100,2)</f>
        <v>99.95</v>
      </c>
    </row>
    <row r="6" ht="32.45" customHeight="1" spans="1:4">
      <c r="A6" s="125" t="s">
        <v>2380</v>
      </c>
      <c r="B6" s="123">
        <v>3.85</v>
      </c>
      <c r="C6" s="123">
        <v>3.9</v>
      </c>
      <c r="D6" s="124">
        <f t="shared" si="0"/>
        <v>98.72</v>
      </c>
    </row>
    <row r="7" ht="32.45" customHeight="1" spans="1:4">
      <c r="A7" s="125" t="s">
        <v>2381</v>
      </c>
      <c r="B7" s="123">
        <v>276.8</v>
      </c>
      <c r="C7" s="123">
        <v>276.8</v>
      </c>
      <c r="D7" s="124">
        <f t="shared" si="0"/>
        <v>100</v>
      </c>
    </row>
    <row r="8" ht="32.45" customHeight="1" spans="1:4">
      <c r="A8" s="125" t="s">
        <v>2382</v>
      </c>
      <c r="B8" s="123">
        <v>422.5</v>
      </c>
      <c r="C8" s="123">
        <v>422.8</v>
      </c>
      <c r="D8" s="124">
        <f t="shared" si="0"/>
        <v>99.93</v>
      </c>
    </row>
    <row r="9" ht="32.45" customHeight="1" spans="1:4">
      <c r="A9" s="126" t="s">
        <v>2383</v>
      </c>
      <c r="B9" s="123">
        <v>422.5</v>
      </c>
      <c r="C9" s="123">
        <v>422.8</v>
      </c>
      <c r="D9" s="127">
        <f t="shared" si="0"/>
        <v>99.93</v>
      </c>
    </row>
    <row r="10" ht="32.45" customHeight="1" spans="1:4">
      <c r="A10" s="126" t="s">
        <v>2384</v>
      </c>
      <c r="B10" s="128">
        <v>0</v>
      </c>
      <c r="C10" s="128">
        <v>0</v>
      </c>
      <c r="D10" s="127">
        <v>0</v>
      </c>
    </row>
    <row r="12" ht="15.6" customHeight="1" spans="1:1">
      <c r="A12" s="129" t="s">
        <v>2385</v>
      </c>
    </row>
    <row r="13" ht="100.5" customHeight="1" spans="1:4">
      <c r="A13" s="130" t="s">
        <v>2386</v>
      </c>
      <c r="B13" s="130"/>
      <c r="C13" s="130"/>
      <c r="D13" s="130"/>
    </row>
    <row r="14" ht="81.6" customHeight="1" spans="1:4">
      <c r="A14" s="131" t="s">
        <v>2387</v>
      </c>
      <c r="B14" s="131"/>
      <c r="C14" s="131"/>
      <c r="D14" s="131"/>
    </row>
    <row r="15" spans="1:4">
      <c r="A15" s="132"/>
      <c r="B15" s="132"/>
      <c r="C15" s="132"/>
      <c r="D15" s="132"/>
    </row>
    <row r="16" spans="1:4">
      <c r="A16" s="133"/>
      <c r="B16" s="133"/>
      <c r="C16" s="133"/>
      <c r="D16" s="133"/>
    </row>
    <row r="17" spans="1:4">
      <c r="A17" s="133"/>
      <c r="B17" s="133"/>
      <c r="C17" s="133"/>
      <c r="D17" s="133"/>
    </row>
  </sheetData>
  <mergeCells count="4">
    <mergeCell ref="A2:D2"/>
    <mergeCell ref="A3:D3"/>
    <mergeCell ref="A13:D13"/>
    <mergeCell ref="A14:D14"/>
  </mergeCells>
  <pageMargins left="0.708661417322835" right="0.708661417322835" top="0.748031496062992" bottom="0.748031496062992" header="0.31496062992126" footer="0.31496062992126"/>
  <pageSetup paperSize="9" scale="95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  <pageSetUpPr fitToPage="1"/>
  </sheetPr>
  <dimension ref="A1:F28"/>
  <sheetViews>
    <sheetView workbookViewId="0">
      <selection activeCell="D17" sqref="D17:D19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12" t="s">
        <v>2388</v>
      </c>
    </row>
    <row r="2" ht="27" customHeight="1" spans="1:4">
      <c r="A2" s="75" t="s">
        <v>2389</v>
      </c>
      <c r="B2" s="75"/>
      <c r="C2" s="75"/>
      <c r="D2" s="75"/>
    </row>
    <row r="3" spans="1:4">
      <c r="A3" s="76"/>
      <c r="B3" s="77"/>
      <c r="C3" s="77"/>
      <c r="D3" s="110" t="s">
        <v>2295</v>
      </c>
    </row>
    <row r="4" ht="46.15" customHeight="1" spans="1:4">
      <c r="A4" s="86" t="s">
        <v>2390</v>
      </c>
      <c r="B4" s="111" t="s">
        <v>63</v>
      </c>
      <c r="C4" s="17" t="s">
        <v>64</v>
      </c>
      <c r="D4" s="17" t="s">
        <v>65</v>
      </c>
    </row>
    <row r="5" ht="18.75" customHeight="1" spans="1:4">
      <c r="A5" s="112" t="s">
        <v>105</v>
      </c>
      <c r="B5" s="111">
        <v>33300</v>
      </c>
      <c r="C5" s="111">
        <v>18700</v>
      </c>
      <c r="D5" s="38">
        <f t="shared" ref="D5:D6" si="0">ROUND(B5/C5*100,2)</f>
        <v>178.07</v>
      </c>
    </row>
    <row r="6" ht="18.75" customHeight="1" spans="1:4">
      <c r="A6" s="87" t="s">
        <v>2391</v>
      </c>
      <c r="B6" s="111">
        <f>SUM(B7:B19)</f>
        <v>33300</v>
      </c>
      <c r="C6" s="111">
        <v>18700</v>
      </c>
      <c r="D6" s="38">
        <f t="shared" si="0"/>
        <v>178.07</v>
      </c>
    </row>
    <row r="7" ht="17.45" customHeight="1" spans="1:4">
      <c r="A7" s="113" t="s">
        <v>2392</v>
      </c>
      <c r="B7" s="114"/>
      <c r="C7" s="114"/>
      <c r="D7" s="114"/>
    </row>
    <row r="8" ht="17.45" customHeight="1" spans="1:4">
      <c r="A8" s="113" t="s">
        <v>2393</v>
      </c>
      <c r="B8" s="114"/>
      <c r="C8" s="114"/>
      <c r="D8" s="114"/>
    </row>
    <row r="9" ht="17.45" customHeight="1" spans="1:6">
      <c r="A9" s="113" t="s">
        <v>2394</v>
      </c>
      <c r="B9" s="114"/>
      <c r="C9" s="114"/>
      <c r="D9" s="114"/>
      <c r="F9" s="115"/>
    </row>
    <row r="10" ht="17.45" customHeight="1" spans="1:4">
      <c r="A10" s="113" t="s">
        <v>2395</v>
      </c>
      <c r="B10" s="89"/>
      <c r="C10" s="89"/>
      <c r="D10" s="89"/>
    </row>
    <row r="11" ht="17.45" customHeight="1" spans="1:4">
      <c r="A11" s="113" t="s">
        <v>2396</v>
      </c>
      <c r="B11" s="89">
        <v>33000</v>
      </c>
      <c r="C11" s="89">
        <v>18000</v>
      </c>
      <c r="D11" s="38">
        <f t="shared" ref="D11" si="1">ROUND(B11/C11*100,2)</f>
        <v>183.33</v>
      </c>
    </row>
    <row r="12" ht="17.45" customHeight="1" spans="1:4">
      <c r="A12" s="113" t="s">
        <v>2397</v>
      </c>
      <c r="B12" s="89"/>
      <c r="C12" s="89"/>
      <c r="D12" s="89"/>
    </row>
    <row r="13" ht="17.45" customHeight="1" spans="1:4">
      <c r="A13" s="113" t="s">
        <v>2398</v>
      </c>
      <c r="B13" s="89">
        <v>100</v>
      </c>
      <c r="C13" s="89">
        <v>100</v>
      </c>
      <c r="D13" s="38">
        <f t="shared" ref="D13:D14" si="2">ROUND(B13/C13*100,2)</f>
        <v>100</v>
      </c>
    </row>
    <row r="14" ht="17.45" customHeight="1" spans="1:4">
      <c r="A14" s="113" t="s">
        <v>2399</v>
      </c>
      <c r="B14" s="89">
        <v>200</v>
      </c>
      <c r="C14" s="89">
        <v>600</v>
      </c>
      <c r="D14" s="38">
        <f t="shared" si="2"/>
        <v>33.33</v>
      </c>
    </row>
    <row r="15" ht="17.45" customHeight="1" spans="1:4">
      <c r="A15" s="113" t="s">
        <v>2400</v>
      </c>
      <c r="B15" s="89"/>
      <c r="C15" s="89"/>
      <c r="D15" s="89"/>
    </row>
    <row r="16" ht="17.45" customHeight="1" spans="1:4">
      <c r="A16" s="113" t="s">
        <v>2401</v>
      </c>
      <c r="B16" s="89"/>
      <c r="C16" s="89"/>
      <c r="D16" s="89"/>
    </row>
    <row r="17" ht="17.45" customHeight="1" spans="1:4">
      <c r="A17" s="113" t="s">
        <v>2402</v>
      </c>
      <c r="B17" s="89"/>
      <c r="C17" s="89"/>
      <c r="D17" s="38"/>
    </row>
    <row r="18" ht="17.45" customHeight="1" spans="1:4">
      <c r="A18" s="113" t="s">
        <v>2403</v>
      </c>
      <c r="B18" s="89"/>
      <c r="C18" s="89"/>
      <c r="D18" s="89"/>
    </row>
    <row r="19" ht="17.45" customHeight="1" spans="1:4">
      <c r="A19" s="113" t="s">
        <v>2404</v>
      </c>
      <c r="B19" s="89"/>
      <c r="C19" s="89"/>
      <c r="D19" s="38"/>
    </row>
    <row r="20" ht="17.45" customHeight="1" spans="1:4">
      <c r="A20" s="86" t="s">
        <v>2405</v>
      </c>
      <c r="B20" s="89">
        <f>B5</f>
        <v>33300</v>
      </c>
      <c r="C20" s="89">
        <f>C5</f>
        <v>18700</v>
      </c>
      <c r="D20" s="38">
        <f t="shared" ref="D19:D20" si="3">ROUND(B20/C20*100,2)</f>
        <v>178.07</v>
      </c>
    </row>
    <row r="21" ht="17.45" customHeight="1" spans="1:4">
      <c r="A21" s="100" t="s">
        <v>2406</v>
      </c>
      <c r="B21" s="89"/>
      <c r="C21" s="89"/>
      <c r="D21" s="89"/>
    </row>
    <row r="22" ht="17.45" customHeight="1" spans="1:4">
      <c r="A22" s="100" t="s">
        <v>2407</v>
      </c>
      <c r="B22" s="89"/>
      <c r="C22" s="89"/>
      <c r="D22" s="89"/>
    </row>
    <row r="23" ht="17.45" customHeight="1" spans="1:4">
      <c r="A23" s="87" t="s">
        <v>2408</v>
      </c>
      <c r="B23" s="89"/>
      <c r="C23" s="89"/>
      <c r="D23" s="89"/>
    </row>
    <row r="24" ht="17.45" customHeight="1" spans="1:4">
      <c r="A24" s="87" t="s">
        <v>2409</v>
      </c>
      <c r="B24" s="89"/>
      <c r="C24" s="89"/>
      <c r="D24" s="89"/>
    </row>
    <row r="25" ht="17.45" customHeight="1" spans="1:4">
      <c r="A25" s="87" t="s">
        <v>2410</v>
      </c>
      <c r="B25" s="89"/>
      <c r="C25" s="89"/>
      <c r="D25" s="89"/>
    </row>
    <row r="26" ht="17.45" customHeight="1" spans="1:4">
      <c r="A26" s="81" t="s">
        <v>2411</v>
      </c>
      <c r="B26" s="89"/>
      <c r="C26" s="89"/>
      <c r="D26" s="89"/>
    </row>
    <row r="27" ht="17.45" customHeight="1" spans="1:4">
      <c r="A27" s="81" t="s">
        <v>2412</v>
      </c>
      <c r="B27" s="89"/>
      <c r="C27" s="89"/>
      <c r="D27" s="89"/>
    </row>
    <row r="28" ht="17.45" customHeight="1" spans="1:4">
      <c r="A28" s="86" t="s">
        <v>144</v>
      </c>
      <c r="B28" s="89">
        <f>B20</f>
        <v>33300</v>
      </c>
      <c r="C28" s="89">
        <f>C20</f>
        <v>18700</v>
      </c>
      <c r="D28" s="38">
        <f t="shared" ref="D28" si="4">ROUND(B28/C28*100,2)</f>
        <v>178.07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8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F24"/>
  <sheetViews>
    <sheetView workbookViewId="0">
      <selection activeCell="D8" sqref="D8"/>
    </sheetView>
  </sheetViews>
  <sheetFormatPr defaultColWidth="9" defaultRowHeight="14.25" outlineLevelCol="5"/>
  <cols>
    <col min="1" max="1" width="34.5" customWidth="1"/>
    <col min="2" max="3" width="14" customWidth="1"/>
    <col min="4" max="4" width="19.125" customWidth="1"/>
  </cols>
  <sheetData>
    <row r="1" spans="1:1">
      <c r="A1" s="12" t="s">
        <v>2413</v>
      </c>
    </row>
    <row r="2" ht="20.25" spans="1:4">
      <c r="A2" s="75" t="s">
        <v>2414</v>
      </c>
      <c r="B2" s="75"/>
      <c r="C2" s="75"/>
      <c r="D2" s="75"/>
    </row>
    <row r="3" spans="1:4">
      <c r="A3" s="76"/>
      <c r="B3" s="77"/>
      <c r="C3" s="77"/>
      <c r="D3" s="78" t="s">
        <v>2295</v>
      </c>
    </row>
    <row r="4" ht="45.6" customHeight="1" spans="1:4">
      <c r="A4" s="92" t="s">
        <v>2390</v>
      </c>
      <c r="B4" s="92" t="s">
        <v>63</v>
      </c>
      <c r="C4" s="17" t="s">
        <v>64</v>
      </c>
      <c r="D4" s="17" t="s">
        <v>65</v>
      </c>
    </row>
    <row r="5" ht="19.9" customHeight="1" spans="1:4">
      <c r="A5" s="81" t="s">
        <v>2415</v>
      </c>
      <c r="B5" s="89"/>
      <c r="C5" s="89"/>
      <c r="D5" s="89"/>
    </row>
    <row r="6" ht="19.9" customHeight="1" spans="1:4">
      <c r="A6" s="81" t="s">
        <v>2416</v>
      </c>
      <c r="B6" s="89"/>
      <c r="C6" s="89"/>
      <c r="D6" s="89"/>
    </row>
    <row r="7" ht="19.9" customHeight="1" spans="1:4">
      <c r="A7" s="81" t="s">
        <v>2417</v>
      </c>
      <c r="B7" s="89"/>
      <c r="C7" s="89"/>
      <c r="D7" s="89"/>
    </row>
    <row r="8" ht="19.9" customHeight="1" spans="1:4">
      <c r="A8" s="81" t="s">
        <v>2418</v>
      </c>
      <c r="B8" s="89">
        <v>33200</v>
      </c>
      <c r="C8" s="89">
        <v>18600</v>
      </c>
      <c r="D8" s="38">
        <f t="shared" ref="D8" si="0">ROUND(B8/C8*100,2)</f>
        <v>178.49</v>
      </c>
    </row>
    <row r="9" ht="19.9" customHeight="1" spans="1:6">
      <c r="A9" s="81" t="s">
        <v>2419</v>
      </c>
      <c r="B9" s="89"/>
      <c r="C9" s="89"/>
      <c r="D9" s="89"/>
      <c r="F9" s="115"/>
    </row>
    <row r="10" ht="19.9" customHeight="1" spans="1:4">
      <c r="A10" s="81" t="s">
        <v>2420</v>
      </c>
      <c r="B10" s="89"/>
      <c r="C10" s="89"/>
      <c r="D10" s="89"/>
    </row>
    <row r="11" ht="19.9" customHeight="1" spans="1:4">
      <c r="A11" s="81" t="s">
        <v>2421</v>
      </c>
      <c r="B11" s="89"/>
      <c r="C11" s="89"/>
      <c r="D11" s="38"/>
    </row>
    <row r="12" ht="19.9" customHeight="1" spans="1:4">
      <c r="A12" s="81" t="s">
        <v>2422</v>
      </c>
      <c r="B12" s="89"/>
      <c r="C12" s="89"/>
      <c r="D12" s="89"/>
    </row>
    <row r="13" ht="19.9" customHeight="1" spans="1:4">
      <c r="A13" s="81" t="s">
        <v>2423</v>
      </c>
      <c r="B13" s="89">
        <v>100</v>
      </c>
      <c r="C13" s="89">
        <v>100</v>
      </c>
      <c r="D13" s="38">
        <f t="shared" ref="D13" si="1">ROUND(B13/C13*100,2)</f>
        <v>100</v>
      </c>
    </row>
    <row r="14" ht="19.9" customHeight="1" spans="1:4">
      <c r="A14" s="81" t="s">
        <v>2424</v>
      </c>
      <c r="B14" s="89"/>
      <c r="C14" s="89"/>
      <c r="D14" s="89"/>
    </row>
    <row r="15" ht="19.9" customHeight="1" spans="1:4">
      <c r="A15" s="81" t="s">
        <v>2425</v>
      </c>
      <c r="B15" s="89"/>
      <c r="C15" s="89"/>
      <c r="D15" s="89"/>
    </row>
    <row r="16" ht="19.9" customHeight="1" spans="1:4">
      <c r="A16" s="86" t="s">
        <v>2426</v>
      </c>
      <c r="B16" s="89">
        <f>SUM(B5:B15)</f>
        <v>33300</v>
      </c>
      <c r="C16" s="89">
        <f>SUM(C5:C15)</f>
        <v>18700</v>
      </c>
      <c r="D16" s="38">
        <f t="shared" ref="D16" si="2">ROUND(B16/C16*100,2)</f>
        <v>178.07</v>
      </c>
    </row>
    <row r="17" ht="19.9" customHeight="1" spans="1:4">
      <c r="A17" s="100" t="s">
        <v>199</v>
      </c>
      <c r="B17" s="89"/>
      <c r="C17" s="89"/>
      <c r="D17" s="89"/>
    </row>
    <row r="18" ht="19.9" customHeight="1" spans="1:4">
      <c r="A18" s="100" t="s">
        <v>201</v>
      </c>
      <c r="B18" s="89"/>
      <c r="C18" s="89"/>
      <c r="D18" s="89"/>
    </row>
    <row r="19" ht="19.9" customHeight="1" spans="1:4">
      <c r="A19" s="90" t="s">
        <v>2427</v>
      </c>
      <c r="B19" s="89"/>
      <c r="C19" s="89"/>
      <c r="D19" s="89"/>
    </row>
    <row r="20" ht="19.9" customHeight="1" spans="1:4">
      <c r="A20" s="90" t="s">
        <v>2428</v>
      </c>
      <c r="B20" s="89"/>
      <c r="C20" s="89"/>
      <c r="D20" s="89"/>
    </row>
    <row r="21" ht="19.9" customHeight="1" spans="1:4">
      <c r="A21" s="90" t="s">
        <v>2289</v>
      </c>
      <c r="B21" s="89"/>
      <c r="C21" s="89"/>
      <c r="D21" s="89"/>
    </row>
    <row r="22" ht="19.9" customHeight="1" spans="1:4">
      <c r="A22" s="90" t="s">
        <v>2429</v>
      </c>
      <c r="B22" s="89"/>
      <c r="C22" s="89"/>
      <c r="D22" s="89"/>
    </row>
    <row r="23" ht="19.9" customHeight="1" spans="1:4">
      <c r="A23" s="90" t="s">
        <v>2430</v>
      </c>
      <c r="B23" s="89"/>
      <c r="C23" s="89"/>
      <c r="D23" s="89"/>
    </row>
    <row r="24" ht="19.9" customHeight="1" spans="1:4">
      <c r="A24" s="86" t="s">
        <v>216</v>
      </c>
      <c r="B24" s="89">
        <f>B16</f>
        <v>33300</v>
      </c>
      <c r="C24" s="89">
        <f>C16</f>
        <v>18700</v>
      </c>
      <c r="D24" s="38">
        <f t="shared" ref="D24" si="3">ROUND(B24/C24*100,2)</f>
        <v>178.07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0" workbookViewId="0">
      <selection activeCell="E17" sqref="E17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12" t="s">
        <v>2431</v>
      </c>
    </row>
    <row r="2" ht="27" customHeight="1" spans="1:4">
      <c r="A2" s="75" t="s">
        <v>2432</v>
      </c>
      <c r="B2" s="75"/>
      <c r="C2" s="75"/>
      <c r="D2" s="75"/>
    </row>
    <row r="3" spans="1:4">
      <c r="A3" s="76"/>
      <c r="B3" s="77"/>
      <c r="C3" s="77"/>
      <c r="D3" s="110" t="s">
        <v>2295</v>
      </c>
    </row>
    <row r="4" ht="46.15" customHeight="1" spans="1:4">
      <c r="A4" s="86" t="s">
        <v>2390</v>
      </c>
      <c r="B4" s="111" t="s">
        <v>63</v>
      </c>
      <c r="C4" s="17" t="s">
        <v>64</v>
      </c>
      <c r="D4" s="17" t="s">
        <v>65</v>
      </c>
    </row>
    <row r="5" ht="18.75" customHeight="1" spans="1:4">
      <c r="A5" s="112" t="s">
        <v>105</v>
      </c>
      <c r="B5" s="111">
        <v>33300</v>
      </c>
      <c r="C5" s="111">
        <v>18700</v>
      </c>
      <c r="D5" s="38">
        <f t="shared" ref="D5:D6" si="0">ROUND(B5/C5*100,2)</f>
        <v>178.07</v>
      </c>
    </row>
    <row r="6" ht="18.75" customHeight="1" spans="1:4">
      <c r="A6" s="87" t="s">
        <v>2391</v>
      </c>
      <c r="B6" s="111">
        <f>SUM(B7:B19)</f>
        <v>33300</v>
      </c>
      <c r="C6" s="111">
        <v>18700</v>
      </c>
      <c r="D6" s="38">
        <f t="shared" si="0"/>
        <v>178.07</v>
      </c>
    </row>
    <row r="7" ht="17.45" customHeight="1" spans="1:4">
      <c r="A7" s="113" t="s">
        <v>2392</v>
      </c>
      <c r="B7" s="114"/>
      <c r="C7" s="114"/>
      <c r="D7" s="114"/>
    </row>
    <row r="8" ht="17.45" customHeight="1" spans="1:4">
      <c r="A8" s="113" t="s">
        <v>2393</v>
      </c>
      <c r="B8" s="114"/>
      <c r="C8" s="114"/>
      <c r="D8" s="114"/>
    </row>
    <row r="9" ht="17.45" customHeight="1" spans="1:6">
      <c r="A9" s="113" t="s">
        <v>2394</v>
      </c>
      <c r="B9" s="114"/>
      <c r="C9" s="114"/>
      <c r="D9" s="114"/>
      <c r="F9" s="115"/>
    </row>
    <row r="10" ht="17.45" customHeight="1" spans="1:4">
      <c r="A10" s="113" t="s">
        <v>2395</v>
      </c>
      <c r="B10" s="89"/>
      <c r="C10" s="89"/>
      <c r="D10" s="89"/>
    </row>
    <row r="11" ht="17.45" customHeight="1" spans="1:4">
      <c r="A11" s="113" t="s">
        <v>2396</v>
      </c>
      <c r="B11" s="89">
        <v>33000</v>
      </c>
      <c r="C11" s="89">
        <v>18000</v>
      </c>
      <c r="D11" s="38">
        <f t="shared" ref="D11" si="1">ROUND(B11/C11*100,2)</f>
        <v>183.33</v>
      </c>
    </row>
    <row r="12" ht="17.45" customHeight="1" spans="1:4">
      <c r="A12" s="113" t="s">
        <v>2397</v>
      </c>
      <c r="B12" s="89"/>
      <c r="C12" s="89"/>
      <c r="D12" s="89"/>
    </row>
    <row r="13" ht="17.45" customHeight="1" spans="1:4">
      <c r="A13" s="113" t="s">
        <v>2398</v>
      </c>
      <c r="B13" s="89">
        <v>100</v>
      </c>
      <c r="C13" s="89">
        <v>100</v>
      </c>
      <c r="D13" s="38">
        <f t="shared" ref="D13:D14" si="2">ROUND(B13/C13*100,2)</f>
        <v>100</v>
      </c>
    </row>
    <row r="14" ht="17.45" customHeight="1" spans="1:4">
      <c r="A14" s="113" t="s">
        <v>2399</v>
      </c>
      <c r="B14" s="89">
        <v>200</v>
      </c>
      <c r="C14" s="89">
        <v>600</v>
      </c>
      <c r="D14" s="38">
        <f t="shared" si="2"/>
        <v>33.33</v>
      </c>
    </row>
    <row r="15" ht="17.45" customHeight="1" spans="1:4">
      <c r="A15" s="113" t="s">
        <v>2400</v>
      </c>
      <c r="B15" s="89"/>
      <c r="C15" s="89"/>
      <c r="D15" s="89"/>
    </row>
    <row r="16" ht="17.45" customHeight="1" spans="1:4">
      <c r="A16" s="113" t="s">
        <v>2401</v>
      </c>
      <c r="B16" s="89"/>
      <c r="C16" s="89"/>
      <c r="D16" s="89"/>
    </row>
    <row r="17" ht="17.45" customHeight="1" spans="1:4">
      <c r="A17" s="113" t="s">
        <v>2402</v>
      </c>
      <c r="B17" s="89"/>
      <c r="C17" s="89"/>
      <c r="D17" s="38"/>
    </row>
    <row r="18" ht="17.45" customHeight="1" spans="1:4">
      <c r="A18" s="113" t="s">
        <v>2403</v>
      </c>
      <c r="B18" s="89"/>
      <c r="C18" s="89"/>
      <c r="D18" s="89"/>
    </row>
    <row r="19" ht="17.45" customHeight="1" spans="1:4">
      <c r="A19" s="113" t="s">
        <v>2404</v>
      </c>
      <c r="B19" s="89"/>
      <c r="C19" s="89"/>
      <c r="D19" s="38"/>
    </row>
    <row r="20" ht="17.45" customHeight="1" spans="1:4">
      <c r="A20" s="86" t="s">
        <v>2405</v>
      </c>
      <c r="B20" s="89">
        <f>B5</f>
        <v>33300</v>
      </c>
      <c r="C20" s="89">
        <f>C5</f>
        <v>18700</v>
      </c>
      <c r="D20" s="38">
        <f t="shared" ref="D20" si="3">ROUND(B20/C20*100,2)</f>
        <v>178.07</v>
      </c>
    </row>
    <row r="21" ht="17.45" customHeight="1" spans="1:4">
      <c r="A21" s="100" t="s">
        <v>2406</v>
      </c>
      <c r="B21" s="89"/>
      <c r="C21" s="89"/>
      <c r="D21" s="89"/>
    </row>
    <row r="22" ht="17.45" customHeight="1" spans="1:4">
      <c r="A22" s="100" t="s">
        <v>2407</v>
      </c>
      <c r="B22" s="89"/>
      <c r="C22" s="89"/>
      <c r="D22" s="89"/>
    </row>
    <row r="23" ht="17.45" customHeight="1" spans="1:4">
      <c r="A23" s="87" t="s">
        <v>2408</v>
      </c>
      <c r="B23" s="89"/>
      <c r="C23" s="89"/>
      <c r="D23" s="89"/>
    </row>
    <row r="24" ht="17.45" customHeight="1" spans="1:4">
      <c r="A24" s="87" t="s">
        <v>2409</v>
      </c>
      <c r="B24" s="89"/>
      <c r="C24" s="89"/>
      <c r="D24" s="89"/>
    </row>
    <row r="25" ht="17.45" customHeight="1" spans="1:4">
      <c r="A25" s="87" t="s">
        <v>2410</v>
      </c>
      <c r="B25" s="89"/>
      <c r="C25" s="89"/>
      <c r="D25" s="89"/>
    </row>
    <row r="26" ht="17.45" customHeight="1" spans="1:4">
      <c r="A26" s="81" t="s">
        <v>2411</v>
      </c>
      <c r="B26" s="89"/>
      <c r="C26" s="89"/>
      <c r="D26" s="89"/>
    </row>
    <row r="27" ht="17.45" customHeight="1" spans="1:4">
      <c r="A27" s="81" t="s">
        <v>2412</v>
      </c>
      <c r="B27" s="89"/>
      <c r="C27" s="89"/>
      <c r="D27" s="89"/>
    </row>
    <row r="28" ht="17.45" customHeight="1" spans="1:4">
      <c r="A28" s="86" t="s">
        <v>144</v>
      </c>
      <c r="B28" s="89">
        <f>B20</f>
        <v>33300</v>
      </c>
      <c r="C28" s="89">
        <f>C20</f>
        <v>18700</v>
      </c>
      <c r="D28" s="38">
        <f t="shared" ref="D28" si="4">ROUND(B28/C28*100,2)</f>
        <v>178.07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8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opLeftCell="A14" workbookViewId="0">
      <selection activeCell="C39" sqref="C39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12" t="s">
        <v>2433</v>
      </c>
    </row>
    <row r="2" ht="23.45" customHeight="1" spans="1:4">
      <c r="A2" s="75" t="s">
        <v>2434</v>
      </c>
      <c r="B2" s="75"/>
      <c r="C2" s="75"/>
      <c r="D2" s="75"/>
    </row>
    <row r="3" ht="17.45" customHeight="1" spans="1:4">
      <c r="A3" s="76"/>
      <c r="B3" s="77"/>
      <c r="C3" s="77"/>
      <c r="D3" s="107" t="s">
        <v>2295</v>
      </c>
    </row>
    <row r="4" ht="40.5" spans="1:4">
      <c r="A4" s="86" t="s">
        <v>2390</v>
      </c>
      <c r="B4" s="98" t="s">
        <v>63</v>
      </c>
      <c r="C4" s="17" t="s">
        <v>64</v>
      </c>
      <c r="D4" s="17" t="s">
        <v>65</v>
      </c>
    </row>
    <row r="5" ht="19.15" customHeight="1" spans="1:4">
      <c r="A5" s="81" t="s">
        <v>2415</v>
      </c>
      <c r="B5" s="81"/>
      <c r="C5" s="81"/>
      <c r="D5" s="81"/>
    </row>
    <row r="6" ht="19.15" customHeight="1" spans="1:4">
      <c r="A6" s="19" t="s">
        <v>2435</v>
      </c>
      <c r="B6" s="81"/>
      <c r="C6" s="81"/>
      <c r="D6" s="81"/>
    </row>
    <row r="7" ht="19.15" customHeight="1" spans="1:4">
      <c r="A7" s="81" t="s">
        <v>2416</v>
      </c>
      <c r="B7" s="81"/>
      <c r="C7" s="81"/>
      <c r="D7" s="81"/>
    </row>
    <row r="8" ht="19.15" customHeight="1" spans="1:4">
      <c r="A8" s="19" t="s">
        <v>2435</v>
      </c>
      <c r="B8" s="81"/>
      <c r="C8" s="81"/>
      <c r="D8" s="81"/>
    </row>
    <row r="9" ht="19.15" customHeight="1" spans="1:4">
      <c r="A9" s="81" t="s">
        <v>2417</v>
      </c>
      <c r="B9" s="81"/>
      <c r="C9" s="81"/>
      <c r="D9" s="81"/>
    </row>
    <row r="10" ht="19.15" customHeight="1" spans="1:4">
      <c r="A10" s="19" t="s">
        <v>2435</v>
      </c>
      <c r="B10" s="81"/>
      <c r="C10" s="81"/>
      <c r="D10" s="81"/>
    </row>
    <row r="11" ht="19.15" customHeight="1" spans="1:4">
      <c r="A11" s="81" t="s">
        <v>2418</v>
      </c>
      <c r="B11" s="89">
        <v>33200</v>
      </c>
      <c r="C11" s="89">
        <v>18600</v>
      </c>
      <c r="D11" s="38">
        <f t="shared" ref="D11:D13" si="0">ROUND(B11/C11*100,2)</f>
        <v>178.49</v>
      </c>
    </row>
    <row r="12" s="106" customFormat="1" ht="19.15" customHeight="1" spans="1:4">
      <c r="A12" s="108" t="s">
        <v>2436</v>
      </c>
      <c r="B12" s="109">
        <v>33000</v>
      </c>
      <c r="C12" s="109">
        <v>18000</v>
      </c>
      <c r="D12" s="38">
        <f t="shared" si="0"/>
        <v>183.33</v>
      </c>
    </row>
    <row r="13" s="106" customFormat="1" ht="19.15" customHeight="1" spans="1:4">
      <c r="A13" s="108" t="s">
        <v>2437</v>
      </c>
      <c r="B13" s="109">
        <v>200</v>
      </c>
      <c r="C13" s="109">
        <v>600</v>
      </c>
      <c r="D13" s="38">
        <f t="shared" si="0"/>
        <v>33.33</v>
      </c>
    </row>
    <row r="14" ht="19.15" customHeight="1" spans="1:4">
      <c r="A14" s="81" t="s">
        <v>2419</v>
      </c>
      <c r="B14" s="81"/>
      <c r="C14" s="81"/>
      <c r="D14" s="81"/>
    </row>
    <row r="15" ht="19.15" customHeight="1" spans="1:4">
      <c r="A15" s="19" t="s">
        <v>2435</v>
      </c>
      <c r="B15" s="81"/>
      <c r="C15" s="81"/>
      <c r="D15" s="81"/>
    </row>
    <row r="16" ht="19.15" customHeight="1" spans="1:4">
      <c r="A16" s="81" t="s">
        <v>2420</v>
      </c>
      <c r="B16" s="81"/>
      <c r="C16" s="81"/>
      <c r="D16" s="81"/>
    </row>
    <row r="17" ht="19.15" customHeight="1" spans="1:4">
      <c r="A17" s="19" t="s">
        <v>2435</v>
      </c>
      <c r="B17" s="81"/>
      <c r="C17" s="81"/>
      <c r="D17" s="81"/>
    </row>
    <row r="18" ht="19.15" customHeight="1" spans="1:4">
      <c r="A18" s="81" t="s">
        <v>2421</v>
      </c>
      <c r="B18" s="81"/>
      <c r="C18" s="81"/>
      <c r="D18" s="81"/>
    </row>
    <row r="19" ht="19.15" customHeight="1" spans="1:4">
      <c r="A19" s="19" t="s">
        <v>2435</v>
      </c>
      <c r="B19" s="81"/>
      <c r="C19" s="81"/>
      <c r="D19" s="81"/>
    </row>
    <row r="20" ht="19.15" customHeight="1" spans="1:4">
      <c r="A20" s="81" t="s">
        <v>2422</v>
      </c>
      <c r="B20" s="81"/>
      <c r="C20" s="81"/>
      <c r="D20" s="81"/>
    </row>
    <row r="21" ht="19.15" customHeight="1" spans="1:4">
      <c r="A21" s="19" t="s">
        <v>2435</v>
      </c>
      <c r="B21" s="81"/>
      <c r="C21" s="81"/>
      <c r="D21" s="81"/>
    </row>
    <row r="22" ht="19.15" customHeight="1" spans="1:4">
      <c r="A22" s="81" t="s">
        <v>2423</v>
      </c>
      <c r="B22" s="81">
        <v>100</v>
      </c>
      <c r="C22" s="81">
        <v>100</v>
      </c>
      <c r="D22" s="38">
        <f t="shared" ref="D22:D23" si="1">ROUND(B22/C22*100,2)</f>
        <v>100</v>
      </c>
    </row>
    <row r="23" s="106" customFormat="1" ht="19.15" customHeight="1" spans="1:4">
      <c r="A23" s="108" t="s">
        <v>2438</v>
      </c>
      <c r="B23" s="109">
        <v>100</v>
      </c>
      <c r="C23" s="109">
        <v>100</v>
      </c>
      <c r="D23" s="38">
        <f t="shared" si="1"/>
        <v>100</v>
      </c>
    </row>
    <row r="24" ht="19.15" customHeight="1" spans="1:4">
      <c r="A24" s="81" t="s">
        <v>2424</v>
      </c>
      <c r="B24" s="81"/>
      <c r="C24" s="81"/>
      <c r="D24" s="81"/>
    </row>
    <row r="25" ht="19.15" customHeight="1" spans="1:4">
      <c r="A25" s="19" t="s">
        <v>2435</v>
      </c>
      <c r="B25" s="81"/>
      <c r="C25" s="81"/>
      <c r="D25" s="81"/>
    </row>
    <row r="26" ht="19.15" customHeight="1" spans="1:4">
      <c r="A26" s="81" t="s">
        <v>2425</v>
      </c>
      <c r="B26" s="81"/>
      <c r="C26" s="81"/>
      <c r="D26" s="81"/>
    </row>
    <row r="27" ht="19.15" customHeight="1" spans="1:4">
      <c r="A27" s="19" t="s">
        <v>2435</v>
      </c>
      <c r="B27" s="81"/>
      <c r="C27" s="81"/>
      <c r="D27" s="81"/>
    </row>
    <row r="28" ht="19.15" customHeight="1" spans="1:4">
      <c r="A28" s="86" t="s">
        <v>2426</v>
      </c>
      <c r="B28" s="81">
        <f>SUM(B5:B27)/2</f>
        <v>33300</v>
      </c>
      <c r="C28" s="81">
        <f>SUM(C5:C27)/2</f>
        <v>18700</v>
      </c>
      <c r="D28" s="38">
        <f t="shared" ref="D28" si="2">ROUND(B28/C28*100,2)</f>
        <v>178.07</v>
      </c>
    </row>
    <row r="29" ht="19.15" customHeight="1" spans="1:4">
      <c r="A29" s="100" t="s">
        <v>199</v>
      </c>
      <c r="B29" s="81"/>
      <c r="C29" s="81"/>
      <c r="D29" s="81"/>
    </row>
    <row r="30" ht="19.15" customHeight="1" spans="1:4">
      <c r="A30" s="100" t="s">
        <v>201</v>
      </c>
      <c r="B30" s="81"/>
      <c r="C30" s="81"/>
      <c r="D30" s="81"/>
    </row>
    <row r="31" ht="19.15" customHeight="1" spans="1:4">
      <c r="A31" s="90" t="s">
        <v>2427</v>
      </c>
      <c r="B31" s="81"/>
      <c r="C31" s="81"/>
      <c r="D31" s="81"/>
    </row>
    <row r="32" ht="19.15" customHeight="1" spans="1:4">
      <c r="A32" s="90" t="s">
        <v>2428</v>
      </c>
      <c r="B32" s="81"/>
      <c r="C32" s="81"/>
      <c r="D32" s="81"/>
    </row>
    <row r="33" ht="19.15" customHeight="1" spans="1:4">
      <c r="A33" s="90" t="s">
        <v>2289</v>
      </c>
      <c r="B33" s="81"/>
      <c r="C33" s="81"/>
      <c r="D33" s="81"/>
    </row>
    <row r="34" ht="19.15" customHeight="1" spans="1:4">
      <c r="A34" s="90" t="s">
        <v>2429</v>
      </c>
      <c r="B34" s="81"/>
      <c r="C34" s="81"/>
      <c r="D34" s="81"/>
    </row>
    <row r="35" ht="19.15" customHeight="1" spans="1:4">
      <c r="A35" s="90" t="s">
        <v>2430</v>
      </c>
      <c r="B35" s="22"/>
      <c r="C35" s="22"/>
      <c r="D35" s="22"/>
    </row>
    <row r="36" ht="19.15" customHeight="1" spans="1:4">
      <c r="A36" s="86" t="s">
        <v>216</v>
      </c>
      <c r="B36" s="22">
        <f>B28</f>
        <v>33300</v>
      </c>
      <c r="C36" s="22">
        <f t="shared" ref="C36:D36" si="3">C28</f>
        <v>18700</v>
      </c>
      <c r="D36" s="22">
        <f t="shared" si="3"/>
        <v>178.07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E14" sqref="E14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ht="18.6" customHeight="1" spans="1:1">
      <c r="A1" s="12" t="s">
        <v>2439</v>
      </c>
    </row>
    <row r="2" ht="20.25" spans="1:10">
      <c r="A2" s="75" t="s">
        <v>2440</v>
      </c>
      <c r="B2" s="75"/>
      <c r="C2" s="75"/>
      <c r="D2" s="75"/>
      <c r="E2" s="75"/>
      <c r="F2" s="75"/>
      <c r="G2" s="75"/>
      <c r="H2" s="75"/>
      <c r="I2" s="75"/>
      <c r="J2" s="75"/>
    </row>
    <row r="3" spans="1:10">
      <c r="A3" s="97"/>
      <c r="B3" s="97"/>
      <c r="C3" s="97"/>
      <c r="D3" s="97"/>
      <c r="E3" s="97"/>
      <c r="F3" s="97"/>
      <c r="G3" s="97"/>
      <c r="H3" s="97"/>
      <c r="J3" s="103" t="s">
        <v>2295</v>
      </c>
    </row>
    <row r="4" ht="23.45" customHeight="1" spans="1:10">
      <c r="A4" s="98" t="s">
        <v>2296</v>
      </c>
      <c r="B4" s="86" t="s">
        <v>2370</v>
      </c>
      <c r="C4" s="86" t="s">
        <v>2374</v>
      </c>
      <c r="D4" s="86" t="s">
        <v>2375</v>
      </c>
      <c r="E4" s="86" t="s">
        <v>2375</v>
      </c>
      <c r="F4" s="86" t="s">
        <v>2375</v>
      </c>
      <c r="G4" s="86" t="s">
        <v>2441</v>
      </c>
      <c r="H4" s="86" t="s">
        <v>2441</v>
      </c>
      <c r="I4" s="86" t="s">
        <v>2441</v>
      </c>
      <c r="J4" s="104" t="s">
        <v>2376</v>
      </c>
    </row>
    <row r="5" ht="25.35" customHeight="1" spans="1:10">
      <c r="A5" s="81" t="s">
        <v>2415</v>
      </c>
      <c r="B5" s="81"/>
      <c r="C5" s="89"/>
      <c r="D5" s="81"/>
      <c r="E5" s="81"/>
      <c r="F5" s="81"/>
      <c r="G5" s="81"/>
      <c r="H5" s="81"/>
      <c r="I5" s="81"/>
      <c r="J5" s="22"/>
    </row>
    <row r="6" ht="25.35" customHeight="1" spans="1:10">
      <c r="A6" s="81" t="s">
        <v>2416</v>
      </c>
      <c r="B6" s="81"/>
      <c r="C6" s="89"/>
      <c r="D6" s="81"/>
      <c r="E6" s="81"/>
      <c r="F6" s="81"/>
      <c r="G6" s="81"/>
      <c r="H6" s="81"/>
      <c r="I6" s="81"/>
      <c r="J6" s="22"/>
    </row>
    <row r="7" ht="25.35" customHeight="1" spans="1:10">
      <c r="A7" s="81" t="s">
        <v>2417</v>
      </c>
      <c r="B7" s="81"/>
      <c r="C7" s="89"/>
      <c r="D7" s="81"/>
      <c r="E7" s="81"/>
      <c r="F7" s="81"/>
      <c r="G7" s="81"/>
      <c r="H7" s="81"/>
      <c r="I7" s="81"/>
      <c r="J7" s="22"/>
    </row>
    <row r="8" ht="25.35" customHeight="1" spans="1:10">
      <c r="A8" s="81" t="s">
        <v>2418</v>
      </c>
      <c r="B8" s="81">
        <f>C8</f>
        <v>33200</v>
      </c>
      <c r="C8" s="89">
        <v>33200</v>
      </c>
      <c r="D8" s="81"/>
      <c r="E8" s="81"/>
      <c r="F8" s="81"/>
      <c r="G8" s="81"/>
      <c r="H8" s="81"/>
      <c r="I8" s="81"/>
      <c r="J8" s="22"/>
    </row>
    <row r="9" ht="25.35" customHeight="1" spans="1:10">
      <c r="A9" s="81" t="s">
        <v>2419</v>
      </c>
      <c r="B9" s="81"/>
      <c r="C9" s="89"/>
      <c r="D9" s="81"/>
      <c r="E9" s="81"/>
      <c r="F9" s="81"/>
      <c r="G9" s="99"/>
      <c r="H9" s="81"/>
      <c r="I9" s="81"/>
      <c r="J9" s="22"/>
    </row>
    <row r="10" ht="25.35" customHeight="1" spans="1:10">
      <c r="A10" s="81" t="s">
        <v>2420</v>
      </c>
      <c r="B10" s="81"/>
      <c r="C10" s="89"/>
      <c r="D10" s="81"/>
      <c r="E10" s="81"/>
      <c r="F10" s="81"/>
      <c r="G10" s="81"/>
      <c r="H10" s="81"/>
      <c r="I10" s="81"/>
      <c r="J10" s="22"/>
    </row>
    <row r="11" ht="25.35" customHeight="1" spans="1:10">
      <c r="A11" s="81" t="s">
        <v>2421</v>
      </c>
      <c r="B11" s="81"/>
      <c r="C11" s="89"/>
      <c r="D11" s="81"/>
      <c r="E11" s="81"/>
      <c r="F11" s="81"/>
      <c r="G11" s="81"/>
      <c r="H11" s="81"/>
      <c r="I11" s="81"/>
      <c r="J11" s="22"/>
    </row>
    <row r="12" ht="25.35" customHeight="1" spans="1:10">
      <c r="A12" s="81" t="s">
        <v>2422</v>
      </c>
      <c r="B12" s="81"/>
      <c r="C12" s="89"/>
      <c r="D12" s="81"/>
      <c r="E12" s="81"/>
      <c r="F12" s="81"/>
      <c r="G12" s="81"/>
      <c r="H12" s="81"/>
      <c r="I12" s="81"/>
      <c r="J12" s="22"/>
    </row>
    <row r="13" ht="25.35" customHeight="1" spans="1:10">
      <c r="A13" s="81" t="s">
        <v>2423</v>
      </c>
      <c r="B13" s="81">
        <f>C13</f>
        <v>100</v>
      </c>
      <c r="C13" s="89">
        <v>100</v>
      </c>
      <c r="D13" s="81"/>
      <c r="E13" s="81"/>
      <c r="F13" s="81"/>
      <c r="G13" s="81"/>
      <c r="H13" s="81"/>
      <c r="I13" s="81"/>
      <c r="J13" s="22"/>
    </row>
    <row r="14" ht="25.35" customHeight="1" spans="1:10">
      <c r="A14" s="81" t="s">
        <v>2424</v>
      </c>
      <c r="B14" s="81"/>
      <c r="C14" s="89"/>
      <c r="D14" s="81"/>
      <c r="E14" s="81"/>
      <c r="F14" s="81"/>
      <c r="G14" s="81"/>
      <c r="H14" s="81"/>
      <c r="I14" s="81"/>
      <c r="J14" s="22"/>
    </row>
    <row r="15" ht="25.35" customHeight="1" spans="1:10">
      <c r="A15" s="81" t="s">
        <v>2425</v>
      </c>
      <c r="B15" s="81"/>
      <c r="C15" s="89"/>
      <c r="D15" s="81"/>
      <c r="E15" s="81"/>
      <c r="F15" s="81"/>
      <c r="G15" s="81"/>
      <c r="H15" s="81"/>
      <c r="I15" s="81"/>
      <c r="J15" s="22"/>
    </row>
    <row r="16" s="96" customFormat="1" ht="25.35" customHeight="1" spans="1:10">
      <c r="A16" s="86" t="s">
        <v>2370</v>
      </c>
      <c r="B16" s="100">
        <f>C16</f>
        <v>33300</v>
      </c>
      <c r="C16" s="101">
        <f>SUM(C5:C15)</f>
        <v>33300</v>
      </c>
      <c r="D16" s="100"/>
      <c r="E16" s="100"/>
      <c r="F16" s="100"/>
      <c r="G16" s="100"/>
      <c r="H16" s="100"/>
      <c r="I16" s="100"/>
      <c r="J16" s="105"/>
    </row>
    <row r="17" ht="39.6" customHeight="1" spans="1:10">
      <c r="A17" s="102" t="s">
        <v>2442</v>
      </c>
      <c r="B17" s="102"/>
      <c r="C17" s="102"/>
      <c r="D17" s="102"/>
      <c r="E17" s="102"/>
      <c r="F17" s="102"/>
      <c r="G17" s="102"/>
      <c r="H17" s="102"/>
      <c r="I17" s="102"/>
      <c r="J17" s="102"/>
    </row>
  </sheetData>
  <mergeCells count="2">
    <mergeCell ref="A2:J2"/>
    <mergeCell ref="A17:J1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  <pageSetUpPr fitToPage="1"/>
  </sheetPr>
  <dimension ref="A1:D13"/>
  <sheetViews>
    <sheetView workbookViewId="0">
      <selection activeCell="D10" sqref="D10"/>
    </sheetView>
  </sheetViews>
  <sheetFormatPr defaultColWidth="9" defaultRowHeight="14.25" outlineLevelCol="3"/>
  <cols>
    <col min="1" max="1" width="39" customWidth="1"/>
    <col min="2" max="2" width="12.375" customWidth="1"/>
    <col min="3" max="3" width="14.75" customWidth="1"/>
    <col min="4" max="4" width="18.5" customWidth="1"/>
  </cols>
  <sheetData>
    <row r="1" ht="18.6" customHeight="1" spans="1:1">
      <c r="A1" s="12" t="s">
        <v>2443</v>
      </c>
    </row>
    <row r="2" ht="27" customHeight="1" spans="1:4">
      <c r="A2" s="75" t="s">
        <v>2444</v>
      </c>
      <c r="B2" s="75"/>
      <c r="C2" s="75"/>
      <c r="D2" s="75"/>
    </row>
    <row r="3" spans="1:4">
      <c r="A3" s="76"/>
      <c r="B3" s="77"/>
      <c r="C3" s="77"/>
      <c r="D3" s="93" t="s">
        <v>2295</v>
      </c>
    </row>
    <row r="4" ht="49.9" customHeight="1" spans="1:4">
      <c r="A4" s="79" t="s">
        <v>2296</v>
      </c>
      <c r="B4" s="79" t="s">
        <v>63</v>
      </c>
      <c r="C4" s="17" t="s">
        <v>64</v>
      </c>
      <c r="D4" s="17" t="s">
        <v>65</v>
      </c>
    </row>
    <row r="5" ht="30.6" customHeight="1" spans="1:4">
      <c r="A5" s="81" t="s">
        <v>2445</v>
      </c>
      <c r="B5" s="81">
        <v>75</v>
      </c>
      <c r="C5" s="81">
        <v>40</v>
      </c>
      <c r="D5" s="38">
        <f t="shared" ref="D5" si="0">ROUND(B5/C5*100,2)</f>
        <v>187.5</v>
      </c>
    </row>
    <row r="6" ht="30.6" customHeight="1" spans="1:4">
      <c r="A6" s="81" t="s">
        <v>2446</v>
      </c>
      <c r="B6" s="81"/>
      <c r="C6" s="81"/>
      <c r="D6" s="81"/>
    </row>
    <row r="7" ht="30.6" customHeight="1" spans="1:4">
      <c r="A7" s="81" t="s">
        <v>2447</v>
      </c>
      <c r="B7" s="81"/>
      <c r="C7" s="81"/>
      <c r="D7" s="81"/>
    </row>
    <row r="8" ht="30.6" customHeight="1" spans="1:4">
      <c r="A8" s="81" t="s">
        <v>2448</v>
      </c>
      <c r="B8" s="81"/>
      <c r="C8" s="81"/>
      <c r="D8" s="81"/>
    </row>
    <row r="9" ht="30.6" customHeight="1" spans="1:4">
      <c r="A9" s="81" t="s">
        <v>2449</v>
      </c>
      <c r="B9" s="81"/>
      <c r="C9" s="81"/>
      <c r="D9" s="81"/>
    </row>
    <row r="10" ht="30.6" customHeight="1" spans="1:4">
      <c r="A10" s="86" t="s">
        <v>2405</v>
      </c>
      <c r="B10" s="81">
        <f>SUM(B5:B9)</f>
        <v>75</v>
      </c>
      <c r="C10" s="81">
        <f>SUM(C5:C9)</f>
        <v>40</v>
      </c>
      <c r="D10" s="38">
        <f t="shared" ref="D10" si="1">ROUND(B10/C10*100,2)</f>
        <v>187.5</v>
      </c>
    </row>
    <row r="11" ht="30.6" customHeight="1" spans="1:4">
      <c r="A11" s="88" t="s">
        <v>2450</v>
      </c>
      <c r="B11" s="88"/>
      <c r="C11" s="88"/>
      <c r="D11" s="88"/>
    </row>
    <row r="12" ht="30.6" customHeight="1" spans="1:4">
      <c r="A12" s="94" t="s">
        <v>2451</v>
      </c>
      <c r="B12" s="88"/>
      <c r="C12" s="88"/>
      <c r="D12" s="88"/>
    </row>
    <row r="13" ht="30.6" customHeight="1" spans="1:4">
      <c r="A13" s="95" t="s">
        <v>144</v>
      </c>
      <c r="B13" s="88">
        <f>B12+B11+B10</f>
        <v>75</v>
      </c>
      <c r="C13" s="88">
        <f t="shared" ref="C13" si="2">C12+C11+C10</f>
        <v>40</v>
      </c>
      <c r="D13" s="38">
        <f>ROUND(B13/C13*100,2)</f>
        <v>187.5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6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D13"/>
  <sheetViews>
    <sheetView workbookViewId="0">
      <selection activeCell="D5" sqref="D5"/>
    </sheetView>
  </sheetViews>
  <sheetFormatPr defaultColWidth="9" defaultRowHeight="14.25" outlineLevelCol="3"/>
  <cols>
    <col min="1" max="1" width="33.875" customWidth="1"/>
    <col min="2" max="2" width="12.625" customWidth="1"/>
    <col min="3" max="3" width="14.25" customWidth="1"/>
    <col min="4" max="4" width="18.25" customWidth="1"/>
  </cols>
  <sheetData>
    <row r="1" ht="23.45" customHeight="1" spans="1:1">
      <c r="A1" s="12" t="s">
        <v>2452</v>
      </c>
    </row>
    <row r="2" ht="20.25" spans="1:4">
      <c r="A2" s="75" t="s">
        <v>2453</v>
      </c>
      <c r="B2" s="75"/>
      <c r="C2" s="75"/>
      <c r="D2" s="75"/>
    </row>
    <row r="3" spans="1:4">
      <c r="A3" s="76"/>
      <c r="B3" s="77"/>
      <c r="C3" s="77"/>
      <c r="D3" s="78" t="s">
        <v>2295</v>
      </c>
    </row>
    <row r="4" ht="50.45" customHeight="1" spans="1:4">
      <c r="A4" s="92" t="s">
        <v>2296</v>
      </c>
      <c r="B4" s="92" t="s">
        <v>63</v>
      </c>
      <c r="C4" s="17" t="s">
        <v>64</v>
      </c>
      <c r="D4" s="17" t="s">
        <v>65</v>
      </c>
    </row>
    <row r="5" ht="31.15" customHeight="1" spans="1:4">
      <c r="A5" s="81" t="s">
        <v>2454</v>
      </c>
      <c r="B5" s="81">
        <v>35</v>
      </c>
      <c r="C5" s="81">
        <v>1</v>
      </c>
      <c r="D5" s="38">
        <f t="shared" ref="D5" si="0">ROUND(B5/C5*100,2)</f>
        <v>3500</v>
      </c>
    </row>
    <row r="6" ht="31.15" customHeight="1" spans="1:4">
      <c r="A6" s="81" t="s">
        <v>2455</v>
      </c>
      <c r="B6" s="81"/>
      <c r="C6" s="81"/>
      <c r="D6" s="81"/>
    </row>
    <row r="7" ht="31.15" customHeight="1" spans="1:4">
      <c r="A7" s="81" t="s">
        <v>2456</v>
      </c>
      <c r="B7" s="81"/>
      <c r="C7" s="81"/>
      <c r="D7" s="81"/>
    </row>
    <row r="8" ht="31.15" customHeight="1" spans="1:4">
      <c r="A8" s="81" t="s">
        <v>2457</v>
      </c>
      <c r="B8" s="81"/>
      <c r="C8" s="81"/>
      <c r="D8" s="81"/>
    </row>
    <row r="9" ht="31.15" customHeight="1" spans="1:4">
      <c r="A9" s="81" t="s">
        <v>2458</v>
      </c>
      <c r="B9" s="81">
        <v>40</v>
      </c>
      <c r="C9" s="81">
        <v>39</v>
      </c>
      <c r="D9" s="38">
        <f t="shared" ref="D9:D10" si="1">ROUND(B9/C9*100,2)</f>
        <v>102.56</v>
      </c>
    </row>
    <row r="10" ht="31.15" customHeight="1" spans="1:4">
      <c r="A10" s="86" t="s">
        <v>2426</v>
      </c>
      <c r="B10" s="81">
        <f>SUM(B5:B9)</f>
        <v>75</v>
      </c>
      <c r="C10" s="81">
        <f>SUM(C5:C9)</f>
        <v>40</v>
      </c>
      <c r="D10" s="38">
        <f t="shared" si="1"/>
        <v>187.5</v>
      </c>
    </row>
    <row r="11" ht="31.15" customHeight="1" spans="1:4">
      <c r="A11" s="81" t="s">
        <v>2459</v>
      </c>
      <c r="B11" s="81"/>
      <c r="C11" s="81"/>
      <c r="D11" s="81"/>
    </row>
    <row r="12" ht="31.15" customHeight="1" spans="1:4">
      <c r="A12" s="81" t="s">
        <v>2460</v>
      </c>
      <c r="B12" s="81"/>
      <c r="C12" s="81"/>
      <c r="D12" s="81"/>
    </row>
    <row r="13" ht="31.15" customHeight="1" spans="1:4">
      <c r="A13" s="86" t="s">
        <v>216</v>
      </c>
      <c r="B13" s="88">
        <f>B12+B11+B10</f>
        <v>75</v>
      </c>
      <c r="C13" s="88">
        <f t="shared" ref="C13" si="2">C12+C11+C10</f>
        <v>40</v>
      </c>
      <c r="D13" s="38">
        <f t="shared" ref="D13" si="3">ROUND(B13/C13*100,2)</f>
        <v>187.5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opLeftCell="A10" workbookViewId="0">
      <selection activeCell="D22" sqref="D22"/>
    </sheetView>
  </sheetViews>
  <sheetFormatPr defaultColWidth="9" defaultRowHeight="14.25" outlineLevelCol="3"/>
  <cols>
    <col min="1" max="1" width="38.5" customWidth="1"/>
    <col min="2" max="2" width="13" customWidth="1"/>
    <col min="3" max="3" width="14.75" customWidth="1"/>
    <col min="4" max="4" width="18" customWidth="1"/>
  </cols>
  <sheetData>
    <row r="1" spans="1:1">
      <c r="A1" s="12" t="s">
        <v>2461</v>
      </c>
    </row>
    <row r="2" ht="20.25" spans="1:4">
      <c r="A2" s="75" t="s">
        <v>2462</v>
      </c>
      <c r="B2" s="75"/>
      <c r="C2" s="75"/>
      <c r="D2" s="75"/>
    </row>
    <row r="3" ht="24.6" customHeight="1" spans="1:4">
      <c r="A3" s="76"/>
      <c r="B3" s="77"/>
      <c r="C3" s="77"/>
      <c r="D3" s="78" t="s">
        <v>2295</v>
      </c>
    </row>
    <row r="4" ht="48.6" customHeight="1" spans="1:4">
      <c r="A4" s="79" t="s">
        <v>2296</v>
      </c>
      <c r="B4" s="79" t="s">
        <v>63</v>
      </c>
      <c r="C4" s="17" t="s">
        <v>64</v>
      </c>
      <c r="D4" s="17" t="s">
        <v>65</v>
      </c>
    </row>
    <row r="5" ht="23.45" customHeight="1" spans="1:4">
      <c r="A5" s="81" t="s">
        <v>2445</v>
      </c>
      <c r="B5" s="81">
        <v>75</v>
      </c>
      <c r="C5" s="81">
        <v>40</v>
      </c>
      <c r="D5" s="38">
        <f t="shared" ref="D5" si="0">ROUND(B5/C5*100,2)</f>
        <v>187.5</v>
      </c>
    </row>
    <row r="6" ht="23.45" customHeight="1" spans="1:4">
      <c r="A6" s="89" t="s">
        <v>2463</v>
      </c>
      <c r="B6" s="81"/>
      <c r="C6" s="81"/>
      <c r="D6" s="81"/>
    </row>
    <row r="7" ht="23.45" customHeight="1" spans="1:4">
      <c r="A7" s="90" t="s">
        <v>2464</v>
      </c>
      <c r="B7" s="81"/>
      <c r="C7" s="81"/>
      <c r="D7" s="81"/>
    </row>
    <row r="8" ht="23.45" customHeight="1" spans="1:4">
      <c r="A8" s="90" t="s">
        <v>2464</v>
      </c>
      <c r="B8" s="81"/>
      <c r="C8" s="81"/>
      <c r="D8" s="81"/>
    </row>
    <row r="9" ht="23.45" customHeight="1" spans="1:4">
      <c r="A9" s="90" t="s">
        <v>2464</v>
      </c>
      <c r="B9" s="81"/>
      <c r="C9" s="81"/>
      <c r="D9" s="81"/>
    </row>
    <row r="10" ht="23.45" customHeight="1" spans="1:4">
      <c r="A10" s="90" t="s">
        <v>2464</v>
      </c>
      <c r="B10" s="81"/>
      <c r="C10" s="81"/>
      <c r="D10" s="81"/>
    </row>
    <row r="11" ht="23.45" customHeight="1" spans="1:4">
      <c r="A11" s="81" t="s">
        <v>2446</v>
      </c>
      <c r="B11" s="81"/>
      <c r="C11" s="81"/>
      <c r="D11" s="81"/>
    </row>
    <row r="12" ht="23.45" customHeight="1" spans="1:4">
      <c r="A12" s="89" t="s">
        <v>2465</v>
      </c>
      <c r="B12" s="81"/>
      <c r="C12" s="81"/>
      <c r="D12" s="81"/>
    </row>
    <row r="13" ht="23.45" customHeight="1" spans="1:4">
      <c r="A13" s="90" t="s">
        <v>2466</v>
      </c>
      <c r="B13" s="81"/>
      <c r="C13" s="81"/>
      <c r="D13" s="81"/>
    </row>
    <row r="14" ht="23.45" customHeight="1" spans="1:4">
      <c r="A14" s="90" t="s">
        <v>2467</v>
      </c>
      <c r="B14" s="81"/>
      <c r="C14" s="81"/>
      <c r="D14" s="81"/>
    </row>
    <row r="15" ht="23.45" customHeight="1" spans="1:4">
      <c r="A15" s="90" t="s">
        <v>2468</v>
      </c>
      <c r="B15" s="81"/>
      <c r="C15" s="81"/>
      <c r="D15" s="81"/>
    </row>
    <row r="16" ht="23.45" customHeight="1" spans="1:4">
      <c r="A16" s="81" t="s">
        <v>2447</v>
      </c>
      <c r="B16" s="81"/>
      <c r="C16" s="81"/>
      <c r="D16" s="81"/>
    </row>
    <row r="17" ht="23.45" customHeight="1" spans="1:4">
      <c r="A17" s="81" t="s">
        <v>2448</v>
      </c>
      <c r="B17" s="81"/>
      <c r="C17" s="81"/>
      <c r="D17" s="81"/>
    </row>
    <row r="18" ht="23.45" customHeight="1" spans="1:4">
      <c r="A18" s="81" t="s">
        <v>2449</v>
      </c>
      <c r="B18" s="81"/>
      <c r="C18" s="81"/>
      <c r="D18" s="81"/>
    </row>
    <row r="19" ht="23.45" customHeight="1" spans="1:4">
      <c r="A19" s="86" t="s">
        <v>2405</v>
      </c>
      <c r="B19" s="81">
        <f>SUM(B5:B18)</f>
        <v>75</v>
      </c>
      <c r="C19" s="81">
        <f>SUM(C5:C18)</f>
        <v>40</v>
      </c>
      <c r="D19" s="38">
        <f t="shared" ref="D19" si="1">ROUND(B19/C19*100,2)</f>
        <v>187.5</v>
      </c>
    </row>
    <row r="20" ht="23.45" customHeight="1" spans="1:4">
      <c r="A20" s="81" t="s">
        <v>2450</v>
      </c>
      <c r="B20" s="81"/>
      <c r="C20" s="81"/>
      <c r="D20" s="81"/>
    </row>
    <row r="21" ht="23.45" customHeight="1" spans="1:4">
      <c r="A21" s="91" t="s">
        <v>2451</v>
      </c>
      <c r="B21" s="81"/>
      <c r="C21" s="81"/>
      <c r="D21" s="81"/>
    </row>
    <row r="22" ht="23.45" customHeight="1" spans="1:4">
      <c r="A22" s="86" t="s">
        <v>144</v>
      </c>
      <c r="B22" s="88">
        <f>B21+B20+B19</f>
        <v>75</v>
      </c>
      <c r="C22" s="88">
        <f t="shared" ref="C22" si="2">C21+C20+C19</f>
        <v>40</v>
      </c>
      <c r="D22" s="38">
        <f t="shared" ref="D22" si="3">ROUND(B22/C22*100,2)</f>
        <v>187.5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opLeftCell="A28" workbookViewId="0">
      <selection activeCell="C54" sqref="C54"/>
    </sheetView>
  </sheetViews>
  <sheetFormatPr defaultColWidth="9" defaultRowHeight="14.25" outlineLevelCol="6"/>
  <cols>
    <col min="1" max="1" width="44.625" style="217" customWidth="1"/>
    <col min="2" max="2" width="12.125" style="217" customWidth="1"/>
    <col min="3" max="3" width="14" style="217" customWidth="1"/>
    <col min="4" max="4" width="15.125" style="217" customWidth="1"/>
    <col min="5" max="5" width="7.375" style="217" customWidth="1"/>
    <col min="6" max="6" width="41.625" style="217" hidden="1" customWidth="1"/>
    <col min="7" max="13" width="9" style="217" hidden="1" customWidth="1"/>
    <col min="14" max="16384" width="9" style="217"/>
  </cols>
  <sheetData>
    <row r="1" s="217" customFormat="1" ht="18" customHeight="1" spans="1:2">
      <c r="A1" s="317" t="s">
        <v>59</v>
      </c>
      <c r="B1" s="317"/>
    </row>
    <row r="2" s="217" customFormat="1" ht="20.25" spans="1:4">
      <c r="A2" s="226" t="s">
        <v>60</v>
      </c>
      <c r="B2" s="226"/>
      <c r="C2" s="226"/>
      <c r="D2" s="226"/>
    </row>
    <row r="3" s="217" customFormat="1" spans="1:4">
      <c r="A3" s="228"/>
      <c r="B3" s="317"/>
      <c r="D3" s="338" t="s">
        <v>61</v>
      </c>
    </row>
    <row r="4" s="217" customFormat="1" ht="44.45" customHeight="1" spans="1:4">
      <c r="A4" s="287" t="s">
        <v>62</v>
      </c>
      <c r="B4" s="111" t="s">
        <v>63</v>
      </c>
      <c r="C4" s="339" t="s">
        <v>64</v>
      </c>
      <c r="D4" s="340" t="s">
        <v>65</v>
      </c>
    </row>
    <row r="5" s="217" customFormat="1" spans="1:7">
      <c r="A5" s="341" t="s">
        <v>66</v>
      </c>
      <c r="B5" s="293">
        <f>G5</f>
        <v>25890</v>
      </c>
      <c r="C5" s="296">
        <v>23950</v>
      </c>
      <c r="D5" s="38">
        <f t="shared" ref="D5:D36" si="0">ROUND(B5/C5*100,2)</f>
        <v>108.1</v>
      </c>
      <c r="F5" s="309" t="s">
        <v>67</v>
      </c>
      <c r="G5" s="342">
        <v>25890</v>
      </c>
    </row>
    <row r="6" s="217" customFormat="1" spans="1:7">
      <c r="A6" s="343" t="s">
        <v>68</v>
      </c>
      <c r="B6" s="293">
        <f>G6+4400</f>
        <v>11100</v>
      </c>
      <c r="C6" s="296">
        <v>10500</v>
      </c>
      <c r="D6" s="38">
        <f t="shared" si="0"/>
        <v>105.71</v>
      </c>
      <c r="F6" s="344" t="s">
        <v>69</v>
      </c>
      <c r="G6" s="345">
        <v>6700</v>
      </c>
    </row>
    <row r="7" s="217" customFormat="1" spans="1:7">
      <c r="A7" s="343" t="s">
        <v>70</v>
      </c>
      <c r="B7" s="293">
        <f>G8</f>
        <v>0</v>
      </c>
      <c r="C7" s="296">
        <v>0</v>
      </c>
      <c r="D7" s="38"/>
      <c r="F7" s="344" t="s">
        <v>71</v>
      </c>
      <c r="G7" s="345">
        <v>4400</v>
      </c>
    </row>
    <row r="8" s="217" customFormat="1" spans="1:7">
      <c r="A8" s="343" t="s">
        <v>72</v>
      </c>
      <c r="B8" s="293">
        <f>G9</f>
        <v>2600</v>
      </c>
      <c r="C8" s="296">
        <v>2515</v>
      </c>
      <c r="D8" s="38">
        <f t="shared" si="0"/>
        <v>103.38</v>
      </c>
      <c r="F8" s="344" t="s">
        <v>73</v>
      </c>
      <c r="G8" s="345">
        <v>0</v>
      </c>
    </row>
    <row r="9" s="217" customFormat="1" spans="1:7">
      <c r="A9" s="343" t="s">
        <v>74</v>
      </c>
      <c r="B9" s="293">
        <f>G10</f>
        <v>0</v>
      </c>
      <c r="C9" s="296"/>
      <c r="D9" s="38"/>
      <c r="F9" s="344" t="s">
        <v>75</v>
      </c>
      <c r="G9" s="345">
        <v>2600</v>
      </c>
    </row>
    <row r="10" s="217" customFormat="1" spans="1:7">
      <c r="A10" s="343" t="s">
        <v>76</v>
      </c>
      <c r="B10" s="293">
        <f>G11</f>
        <v>2000</v>
      </c>
      <c r="C10" s="296">
        <v>1994</v>
      </c>
      <c r="D10" s="38">
        <f t="shared" si="0"/>
        <v>100.3</v>
      </c>
      <c r="F10" s="344" t="s">
        <v>77</v>
      </c>
      <c r="G10" s="345"/>
    </row>
    <row r="11" s="217" customFormat="1" spans="1:7">
      <c r="A11" s="343" t="s">
        <v>78</v>
      </c>
      <c r="B11" s="293">
        <f>G12</f>
        <v>1800</v>
      </c>
      <c r="C11" s="296">
        <v>1600</v>
      </c>
      <c r="D11" s="38">
        <f t="shared" si="0"/>
        <v>112.5</v>
      </c>
      <c r="F11" s="344" t="s">
        <v>79</v>
      </c>
      <c r="G11" s="345">
        <v>2000</v>
      </c>
    </row>
    <row r="12" s="217" customFormat="1" spans="1:7">
      <c r="A12" s="343" t="s">
        <v>80</v>
      </c>
      <c r="B12" s="293">
        <f t="shared" ref="B12:B23" si="1">G14</f>
        <v>800</v>
      </c>
      <c r="C12" s="296">
        <v>700</v>
      </c>
      <c r="D12" s="38">
        <f t="shared" si="0"/>
        <v>114.29</v>
      </c>
      <c r="F12" s="344" t="s">
        <v>81</v>
      </c>
      <c r="G12" s="345">
        <v>1800</v>
      </c>
    </row>
    <row r="13" s="217" customFormat="1" spans="1:7">
      <c r="A13" s="343" t="s">
        <v>82</v>
      </c>
      <c r="B13" s="293">
        <f t="shared" si="1"/>
        <v>1000</v>
      </c>
      <c r="C13" s="296">
        <v>800</v>
      </c>
      <c r="D13" s="38">
        <f t="shared" si="0"/>
        <v>125</v>
      </c>
      <c r="F13" s="344" t="s">
        <v>83</v>
      </c>
      <c r="G13" s="345"/>
    </row>
    <row r="14" s="217" customFormat="1" spans="1:7">
      <c r="A14" s="343" t="s">
        <v>84</v>
      </c>
      <c r="B14" s="293">
        <f t="shared" si="1"/>
        <v>280</v>
      </c>
      <c r="C14" s="296">
        <v>241</v>
      </c>
      <c r="D14" s="38">
        <f t="shared" si="0"/>
        <v>116.18</v>
      </c>
      <c r="F14" s="344" t="s">
        <v>85</v>
      </c>
      <c r="G14" s="345">
        <v>800</v>
      </c>
    </row>
    <row r="15" s="217" customFormat="1" spans="1:7">
      <c r="A15" s="343" t="s">
        <v>86</v>
      </c>
      <c r="B15" s="293">
        <f t="shared" si="1"/>
        <v>800</v>
      </c>
      <c r="C15" s="296">
        <v>800</v>
      </c>
      <c r="D15" s="38">
        <f t="shared" si="0"/>
        <v>100</v>
      </c>
      <c r="F15" s="344" t="s">
        <v>87</v>
      </c>
      <c r="G15" s="345">
        <v>1000</v>
      </c>
    </row>
    <row r="16" s="217" customFormat="1" spans="1:7">
      <c r="A16" s="343" t="s">
        <v>88</v>
      </c>
      <c r="B16" s="293">
        <f t="shared" si="1"/>
        <v>1100</v>
      </c>
      <c r="C16" s="296">
        <v>1000</v>
      </c>
      <c r="D16" s="38">
        <f t="shared" si="0"/>
        <v>110</v>
      </c>
      <c r="F16" s="344" t="s">
        <v>89</v>
      </c>
      <c r="G16" s="345">
        <v>280</v>
      </c>
    </row>
    <row r="17" s="217" customFormat="1" spans="1:7">
      <c r="A17" s="343" t="s">
        <v>90</v>
      </c>
      <c r="B17" s="293">
        <f t="shared" si="1"/>
        <v>310</v>
      </c>
      <c r="C17" s="296">
        <v>200</v>
      </c>
      <c r="D17" s="38">
        <f t="shared" si="0"/>
        <v>155</v>
      </c>
      <c r="F17" s="344" t="s">
        <v>91</v>
      </c>
      <c r="G17" s="345">
        <v>800</v>
      </c>
    </row>
    <row r="18" s="217" customFormat="1" spans="1:7">
      <c r="A18" s="343" t="s">
        <v>92</v>
      </c>
      <c r="B18" s="293">
        <f t="shared" si="1"/>
        <v>500</v>
      </c>
      <c r="C18" s="296">
        <v>748</v>
      </c>
      <c r="D18" s="38">
        <f t="shared" si="0"/>
        <v>66.84</v>
      </c>
      <c r="F18" s="344" t="s">
        <v>93</v>
      </c>
      <c r="G18" s="345">
        <v>1100</v>
      </c>
    </row>
    <row r="19" s="217" customFormat="1" spans="1:7">
      <c r="A19" s="343" t="s">
        <v>94</v>
      </c>
      <c r="B19" s="293">
        <f t="shared" si="1"/>
        <v>1500</v>
      </c>
      <c r="C19" s="296">
        <v>800</v>
      </c>
      <c r="D19" s="38">
        <f t="shared" si="0"/>
        <v>187.5</v>
      </c>
      <c r="F19" s="344" t="s">
        <v>95</v>
      </c>
      <c r="G19" s="345">
        <v>310</v>
      </c>
    </row>
    <row r="20" s="217" customFormat="1" spans="1:7">
      <c r="A20" s="343" t="s">
        <v>96</v>
      </c>
      <c r="B20" s="293">
        <f t="shared" si="1"/>
        <v>2000</v>
      </c>
      <c r="C20" s="296">
        <v>2052</v>
      </c>
      <c r="D20" s="38">
        <f t="shared" si="0"/>
        <v>97.47</v>
      </c>
      <c r="F20" s="344" t="s">
        <v>97</v>
      </c>
      <c r="G20" s="345">
        <v>500</v>
      </c>
    </row>
    <row r="21" s="217" customFormat="1" spans="1:7">
      <c r="A21" s="343" t="s">
        <v>98</v>
      </c>
      <c r="B21" s="293">
        <f t="shared" si="1"/>
        <v>100</v>
      </c>
      <c r="C21" s="296"/>
      <c r="D21" s="38"/>
      <c r="F21" s="344" t="s">
        <v>99</v>
      </c>
      <c r="G21" s="345">
        <v>1500</v>
      </c>
    </row>
    <row r="22" s="217" customFormat="1" spans="1:7">
      <c r="A22" s="341" t="s">
        <v>100</v>
      </c>
      <c r="B22" s="293">
        <f t="shared" si="1"/>
        <v>7878</v>
      </c>
      <c r="C22" s="296">
        <v>7680</v>
      </c>
      <c r="D22" s="38">
        <f t="shared" si="0"/>
        <v>102.58</v>
      </c>
      <c r="F22" s="344" t="s">
        <v>101</v>
      </c>
      <c r="G22" s="345">
        <v>2000</v>
      </c>
    </row>
    <row r="23" s="217" customFormat="1" spans="1:7">
      <c r="A23" s="343" t="s">
        <v>102</v>
      </c>
      <c r="B23" s="293">
        <f t="shared" si="1"/>
        <v>1800</v>
      </c>
      <c r="C23" s="296">
        <v>1200</v>
      </c>
      <c r="D23" s="38">
        <f t="shared" si="0"/>
        <v>150</v>
      </c>
      <c r="F23" s="346" t="s">
        <v>103</v>
      </c>
      <c r="G23" s="345">
        <v>100</v>
      </c>
    </row>
    <row r="24" s="217" customFormat="1" spans="1:7">
      <c r="A24" s="343" t="s">
        <v>104</v>
      </c>
      <c r="B24" s="293">
        <f>G27</f>
        <v>1300</v>
      </c>
      <c r="C24" s="296">
        <v>1300</v>
      </c>
      <c r="D24" s="38">
        <f t="shared" si="0"/>
        <v>100</v>
      </c>
      <c r="F24" s="309" t="s">
        <v>105</v>
      </c>
      <c r="G24" s="342">
        <v>7878</v>
      </c>
    </row>
    <row r="25" s="217" customFormat="1" spans="1:7">
      <c r="A25" s="343" t="s">
        <v>106</v>
      </c>
      <c r="B25" s="293">
        <f>G28</f>
        <v>1500</v>
      </c>
      <c r="C25" s="296">
        <v>1300</v>
      </c>
      <c r="D25" s="38">
        <f t="shared" si="0"/>
        <v>115.38</v>
      </c>
      <c r="F25" s="344" t="s">
        <v>107</v>
      </c>
      <c r="G25" s="347">
        <v>1800</v>
      </c>
    </row>
    <row r="26" s="217" customFormat="1" spans="1:7">
      <c r="A26" s="343" t="s">
        <v>108</v>
      </c>
      <c r="B26" s="293">
        <f>G29</f>
        <v>0</v>
      </c>
      <c r="C26" s="296"/>
      <c r="D26" s="38"/>
      <c r="F26" s="344" t="s">
        <v>109</v>
      </c>
      <c r="G26" s="345">
        <v>650</v>
      </c>
    </row>
    <row r="27" s="217" customFormat="1" spans="1:7">
      <c r="A27" s="343" t="s">
        <v>110</v>
      </c>
      <c r="B27" s="293">
        <f>G30</f>
        <v>2800</v>
      </c>
      <c r="C27" s="296">
        <v>2800</v>
      </c>
      <c r="D27" s="38">
        <f t="shared" si="0"/>
        <v>100</v>
      </c>
      <c r="F27" s="344" t="s">
        <v>111</v>
      </c>
      <c r="G27" s="345">
        <v>1300</v>
      </c>
    </row>
    <row r="28" s="217" customFormat="1" spans="1:7">
      <c r="A28" s="343" t="s">
        <v>112</v>
      </c>
      <c r="B28" s="296"/>
      <c r="C28" s="296"/>
      <c r="D28" s="38"/>
      <c r="F28" s="344" t="s">
        <v>113</v>
      </c>
      <c r="G28" s="345">
        <v>1500</v>
      </c>
    </row>
    <row r="29" s="217" customFormat="1" spans="1:7">
      <c r="A29" s="343" t="s">
        <v>114</v>
      </c>
      <c r="B29" s="296"/>
      <c r="C29" s="296"/>
      <c r="D29" s="38"/>
      <c r="F29" s="344" t="s">
        <v>115</v>
      </c>
      <c r="G29" s="345"/>
    </row>
    <row r="30" s="217" customFormat="1" spans="1:7">
      <c r="A30" s="343" t="s">
        <v>116</v>
      </c>
      <c r="B30" s="293">
        <f>G31</f>
        <v>478</v>
      </c>
      <c r="C30" s="296">
        <v>480</v>
      </c>
      <c r="D30" s="38">
        <f t="shared" si="0"/>
        <v>99.58</v>
      </c>
      <c r="F30" s="344" t="s">
        <v>117</v>
      </c>
      <c r="G30" s="345">
        <v>2800</v>
      </c>
    </row>
    <row r="31" s="217" customFormat="1" spans="1:7">
      <c r="A31" s="305" t="s">
        <v>118</v>
      </c>
      <c r="B31" s="296">
        <f>B22+B5</f>
        <v>33768</v>
      </c>
      <c r="C31" s="296">
        <f>C22+C5</f>
        <v>31630</v>
      </c>
      <c r="D31" s="38">
        <f t="shared" si="0"/>
        <v>106.76</v>
      </c>
      <c r="F31" s="344" t="s">
        <v>119</v>
      </c>
      <c r="G31" s="345">
        <v>478</v>
      </c>
    </row>
    <row r="32" s="217" customFormat="1" spans="1:7">
      <c r="A32" s="307" t="s">
        <v>120</v>
      </c>
      <c r="B32" s="296"/>
      <c r="C32" s="296"/>
      <c r="D32" s="308"/>
      <c r="F32" s="217" t="s">
        <v>121</v>
      </c>
      <c r="G32" s="217">
        <v>53872</v>
      </c>
    </row>
    <row r="33" s="217" customFormat="1" spans="1:7">
      <c r="A33" s="307" t="s">
        <v>122</v>
      </c>
      <c r="B33" s="296">
        <f>SUM(B38:B43,B34)</f>
        <v>78822</v>
      </c>
      <c r="C33" s="296">
        <f>SUM(C34:C43)</f>
        <v>58038</v>
      </c>
      <c r="D33" s="38">
        <f t="shared" si="0"/>
        <v>135.81</v>
      </c>
      <c r="F33" s="217" t="s">
        <v>123</v>
      </c>
      <c r="G33" s="217">
        <v>1696</v>
      </c>
    </row>
    <row r="34" s="217" customFormat="1" spans="1:7">
      <c r="A34" s="311" t="s">
        <v>124</v>
      </c>
      <c r="B34" s="296">
        <f>G32</f>
        <v>53872</v>
      </c>
      <c r="C34" s="296"/>
      <c r="D34" s="308"/>
      <c r="F34" s="217" t="s">
        <v>125</v>
      </c>
      <c r="G34" s="217">
        <v>43324</v>
      </c>
    </row>
    <row r="35" s="217" customFormat="1" spans="1:7">
      <c r="A35" s="312" t="s">
        <v>126</v>
      </c>
      <c r="B35" s="296">
        <f>G33</f>
        <v>1696</v>
      </c>
      <c r="C35" s="296">
        <v>1696</v>
      </c>
      <c r="D35" s="38">
        <f t="shared" si="0"/>
        <v>100</v>
      </c>
      <c r="F35" s="217" t="s">
        <v>127</v>
      </c>
      <c r="G35" s="217">
        <v>0</v>
      </c>
    </row>
    <row r="36" s="217" customFormat="1" spans="1:7">
      <c r="A36" s="312" t="s">
        <v>128</v>
      </c>
      <c r="B36" s="296">
        <f>G34</f>
        <v>43324</v>
      </c>
      <c r="C36" s="296">
        <v>38682</v>
      </c>
      <c r="D36" s="38">
        <f t="shared" si="0"/>
        <v>112</v>
      </c>
      <c r="F36" s="217" t="s">
        <v>129</v>
      </c>
      <c r="G36" s="217">
        <v>13882</v>
      </c>
    </row>
    <row r="37" s="217" customFormat="1" spans="1:7">
      <c r="A37" s="312" t="s">
        <v>130</v>
      </c>
      <c r="B37" s="296">
        <f>G45</f>
        <v>8852</v>
      </c>
      <c r="C37" s="296">
        <v>8383</v>
      </c>
      <c r="D37" s="308"/>
      <c r="F37" s="217" t="s">
        <v>131</v>
      </c>
      <c r="G37" s="217">
        <v>3840</v>
      </c>
    </row>
    <row r="38" s="217" customFormat="1" spans="1:7">
      <c r="A38" s="314" t="s">
        <v>132</v>
      </c>
      <c r="B38" s="296"/>
      <c r="C38" s="296"/>
      <c r="D38" s="308"/>
      <c r="F38" s="217" t="s">
        <v>133</v>
      </c>
      <c r="G38" s="217">
        <v>9000</v>
      </c>
    </row>
    <row r="39" s="217" customFormat="1" spans="1:7">
      <c r="A39" s="315" t="s">
        <v>134</v>
      </c>
      <c r="B39" s="296"/>
      <c r="C39" s="296"/>
      <c r="D39" s="38"/>
      <c r="F39" s="217" t="s">
        <v>135</v>
      </c>
      <c r="G39" s="217">
        <v>0</v>
      </c>
    </row>
    <row r="40" s="217" customFormat="1" spans="1:7">
      <c r="A40" s="315" t="s">
        <v>136</v>
      </c>
      <c r="B40" s="296">
        <f>G51</f>
        <v>12320</v>
      </c>
      <c r="C40" s="296"/>
      <c r="D40" s="308"/>
      <c r="F40" s="217" t="s">
        <v>137</v>
      </c>
      <c r="G40" s="217">
        <v>7900</v>
      </c>
    </row>
    <row r="41" s="217" customFormat="1" spans="1:7">
      <c r="A41" s="311" t="s">
        <v>138</v>
      </c>
      <c r="B41" s="296">
        <f>G50</f>
        <v>2000</v>
      </c>
      <c r="C41" s="296">
        <v>9277</v>
      </c>
      <c r="D41" s="38">
        <f t="shared" ref="D41" si="2">ROUND(B41/C41*100,2)</f>
        <v>21.56</v>
      </c>
      <c r="F41" s="217" t="s">
        <v>139</v>
      </c>
      <c r="G41" s="217">
        <v>2500</v>
      </c>
    </row>
    <row r="42" s="217" customFormat="1" spans="1:7">
      <c r="A42" s="316" t="s">
        <v>140</v>
      </c>
      <c r="B42" s="296">
        <f>G46</f>
        <v>10630</v>
      </c>
      <c r="C42" s="296"/>
      <c r="D42" s="38"/>
      <c r="F42" s="217" t="s">
        <v>141</v>
      </c>
      <c r="G42" s="217">
        <v>0</v>
      </c>
    </row>
    <row r="43" s="217" customFormat="1" spans="1:7">
      <c r="A43" s="315" t="s">
        <v>142</v>
      </c>
      <c r="B43" s="296"/>
      <c r="C43" s="296"/>
      <c r="D43" s="308"/>
      <c r="F43" s="217" t="s">
        <v>143</v>
      </c>
      <c r="G43" s="217">
        <v>3202</v>
      </c>
    </row>
    <row r="44" s="217" customFormat="1" spans="1:7">
      <c r="A44" s="305" t="s">
        <v>144</v>
      </c>
      <c r="B44" s="296">
        <f>B31+B32+B33</f>
        <v>112590</v>
      </c>
      <c r="C44" s="296">
        <f>C31+C32+C33</f>
        <v>89668</v>
      </c>
      <c r="D44" s="38">
        <f t="shared" ref="D44" si="3">ROUND(B44/C44*100,2)</f>
        <v>125.56</v>
      </c>
      <c r="F44" s="217" t="s">
        <v>145</v>
      </c>
      <c r="G44" s="217">
        <v>3000</v>
      </c>
    </row>
    <row r="45" s="217" customFormat="1" spans="1:7">
      <c r="A45" s="317"/>
      <c r="B45" s="317"/>
      <c r="F45" s="217" t="s">
        <v>146</v>
      </c>
      <c r="G45" s="217">
        <v>8852</v>
      </c>
    </row>
    <row r="46" s="217" customFormat="1" spans="1:7">
      <c r="A46" s="317"/>
      <c r="B46" s="317"/>
      <c r="F46" s="217" t="s">
        <v>147</v>
      </c>
      <c r="G46" s="217">
        <v>10630</v>
      </c>
    </row>
    <row r="47" s="217" customFormat="1" spans="6:6">
      <c r="F47" s="217" t="s">
        <v>148</v>
      </c>
    </row>
    <row r="48" s="217" customFormat="1" spans="6:7">
      <c r="F48" s="217" t="s">
        <v>149</v>
      </c>
      <c r="G48" s="217">
        <v>10630</v>
      </c>
    </row>
    <row r="49" s="217" customFormat="1" spans="6:6">
      <c r="F49" s="217" t="s">
        <v>150</v>
      </c>
    </row>
    <row r="50" s="217" customFormat="1" spans="6:7">
      <c r="F50" s="217" t="s">
        <v>151</v>
      </c>
      <c r="G50" s="217">
        <v>2000</v>
      </c>
    </row>
    <row r="51" s="217" customFormat="1" spans="6:7">
      <c r="F51" s="217" t="s">
        <v>152</v>
      </c>
      <c r="G51" s="217">
        <v>12320</v>
      </c>
    </row>
    <row r="52" s="217" customFormat="1" spans="6:7">
      <c r="F52" s="217" t="s">
        <v>153</v>
      </c>
      <c r="G52" s="217">
        <v>12320</v>
      </c>
    </row>
    <row r="53" s="217" customFormat="1" spans="6:7">
      <c r="F53" s="217" t="s">
        <v>154</v>
      </c>
      <c r="G53" s="217">
        <v>0</v>
      </c>
    </row>
    <row r="54" s="217" customFormat="1" spans="6:7">
      <c r="F54" s="217" t="s">
        <v>155</v>
      </c>
      <c r="G54" s="217" t="s">
        <v>156</v>
      </c>
    </row>
    <row r="55" s="217" customFormat="1" spans="6:6">
      <c r="F55" s="217" t="s">
        <v>157</v>
      </c>
    </row>
    <row r="56" s="217" customFormat="1" spans="6:6">
      <c r="F56" s="217" t="s">
        <v>158</v>
      </c>
    </row>
    <row r="57" s="217" customFormat="1" spans="6:6">
      <c r="F57" s="217" t="s">
        <v>159</v>
      </c>
    </row>
    <row r="58" s="217" customFormat="1" spans="6:6">
      <c r="F58" s="217" t="s">
        <v>160</v>
      </c>
    </row>
    <row r="59" s="217" customFormat="1" spans="6:7">
      <c r="F59" s="217" t="s">
        <v>161</v>
      </c>
      <c r="G59" s="217">
        <v>112590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5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topLeftCell="A16" workbookViewId="0">
      <selection activeCell="B34" sqref="B34:D34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12" t="s">
        <v>2469</v>
      </c>
    </row>
    <row r="2" ht="26.45" customHeight="1" spans="1:4">
      <c r="A2" s="75" t="s">
        <v>2470</v>
      </c>
      <c r="B2" s="75"/>
      <c r="C2" s="75"/>
      <c r="D2" s="75"/>
    </row>
    <row r="3" spans="1:4">
      <c r="A3" s="76"/>
      <c r="B3" s="77"/>
      <c r="C3" s="77"/>
      <c r="D3" s="78" t="s">
        <v>2295</v>
      </c>
    </row>
    <row r="4" ht="44.25" customHeight="1" spans="1:4">
      <c r="A4" s="79" t="s">
        <v>2296</v>
      </c>
      <c r="B4" s="79" t="s">
        <v>63</v>
      </c>
      <c r="C4" s="17" t="s">
        <v>64</v>
      </c>
      <c r="D4" s="17" t="s">
        <v>65</v>
      </c>
    </row>
    <row r="5" ht="18.6" customHeight="1" spans="1:4">
      <c r="A5" s="80" t="s">
        <v>2454</v>
      </c>
      <c r="B5" s="81">
        <v>35</v>
      </c>
      <c r="C5" s="81">
        <v>1</v>
      </c>
      <c r="D5" s="38">
        <f t="shared" ref="D5" si="0">ROUND(B5/C5*100,2)</f>
        <v>3500</v>
      </c>
    </row>
    <row r="6" ht="18.6" customHeight="1" spans="1:4">
      <c r="A6" s="80" t="s">
        <v>2471</v>
      </c>
      <c r="B6" s="81"/>
      <c r="C6" s="81"/>
      <c r="D6" s="81"/>
    </row>
    <row r="7" ht="18.6" customHeight="1" spans="1:4">
      <c r="A7" s="82" t="s">
        <v>2472</v>
      </c>
      <c r="B7" s="81"/>
      <c r="C7" s="81"/>
      <c r="D7" s="81"/>
    </row>
    <row r="8" ht="18.6" customHeight="1" spans="1:4">
      <c r="A8" s="82" t="s">
        <v>2473</v>
      </c>
      <c r="B8" s="81"/>
      <c r="C8" s="81"/>
      <c r="D8" s="81"/>
    </row>
    <row r="9" ht="18.6" customHeight="1" spans="1:4">
      <c r="A9" s="82" t="s">
        <v>2474</v>
      </c>
      <c r="B9" s="81"/>
      <c r="C9" s="81"/>
      <c r="D9" s="81"/>
    </row>
    <row r="10" ht="18.6" customHeight="1" spans="1:4">
      <c r="A10" s="82" t="s">
        <v>2475</v>
      </c>
      <c r="B10" s="81"/>
      <c r="C10" s="81"/>
      <c r="D10" s="81"/>
    </row>
    <row r="11" ht="18.6" customHeight="1" spans="1:4">
      <c r="A11" s="82" t="s">
        <v>2476</v>
      </c>
      <c r="B11" s="81"/>
      <c r="C11" s="81"/>
      <c r="D11" s="81"/>
    </row>
    <row r="12" ht="18.6" customHeight="1" spans="1:4">
      <c r="A12" s="82" t="s">
        <v>2477</v>
      </c>
      <c r="B12" s="81"/>
      <c r="C12" s="81"/>
      <c r="D12" s="81"/>
    </row>
    <row r="13" ht="18.6" customHeight="1" spans="1:4">
      <c r="A13" s="82" t="s">
        <v>2478</v>
      </c>
      <c r="B13" s="81"/>
      <c r="C13" s="81"/>
      <c r="D13" s="81"/>
    </row>
    <row r="14" ht="18.6" customHeight="1" spans="1:4">
      <c r="A14" s="82" t="s">
        <v>2479</v>
      </c>
      <c r="B14" s="81">
        <v>35</v>
      </c>
      <c r="C14" s="81">
        <v>1</v>
      </c>
      <c r="D14" s="38">
        <f t="shared" ref="D14" si="1">ROUND(B14/C14*100,2)</f>
        <v>3500</v>
      </c>
    </row>
    <row r="15" ht="18.6" customHeight="1" spans="1:4">
      <c r="A15" s="80" t="s">
        <v>2455</v>
      </c>
      <c r="B15" s="83"/>
      <c r="C15" s="83"/>
      <c r="D15" s="83"/>
    </row>
    <row r="16" ht="18.6" customHeight="1" spans="1:4">
      <c r="A16" s="84" t="s">
        <v>2480</v>
      </c>
      <c r="B16" s="85"/>
      <c r="C16" s="85"/>
      <c r="D16" s="85"/>
    </row>
    <row r="17" ht="18.6" customHeight="1" spans="1:4">
      <c r="A17" s="82" t="s">
        <v>2481</v>
      </c>
      <c r="B17" s="85"/>
      <c r="C17" s="85"/>
      <c r="D17" s="85"/>
    </row>
    <row r="18" ht="18.6" customHeight="1" spans="1:4">
      <c r="A18" s="82" t="s">
        <v>2482</v>
      </c>
      <c r="B18" s="85"/>
      <c r="C18" s="85"/>
      <c r="D18" s="85"/>
    </row>
    <row r="19" ht="18.6" customHeight="1" spans="1:4">
      <c r="A19" s="82" t="s">
        <v>2483</v>
      </c>
      <c r="B19" s="85"/>
      <c r="C19" s="85"/>
      <c r="D19" s="85"/>
    </row>
    <row r="20" ht="18.6" customHeight="1" spans="1:4">
      <c r="A20" s="82" t="s">
        <v>2484</v>
      </c>
      <c r="B20" s="85"/>
      <c r="C20" s="85"/>
      <c r="D20" s="85"/>
    </row>
    <row r="21" ht="18.6" customHeight="1" spans="1:4">
      <c r="A21" s="82" t="s">
        <v>2485</v>
      </c>
      <c r="B21" s="85"/>
      <c r="C21" s="85"/>
      <c r="D21" s="85"/>
    </row>
    <row r="22" ht="18.6" customHeight="1" spans="1:4">
      <c r="A22" s="82" t="s">
        <v>2486</v>
      </c>
      <c r="B22" s="85"/>
      <c r="C22" s="85"/>
      <c r="D22" s="85"/>
    </row>
    <row r="23" ht="18.6" customHeight="1" spans="1:4">
      <c r="A23" s="82" t="s">
        <v>2487</v>
      </c>
      <c r="B23" s="85"/>
      <c r="C23" s="85"/>
      <c r="D23" s="85"/>
    </row>
    <row r="24" ht="18.6" customHeight="1" spans="1:4">
      <c r="A24" s="80" t="s">
        <v>2456</v>
      </c>
      <c r="B24" s="83"/>
      <c r="C24" s="83"/>
      <c r="D24" s="83"/>
    </row>
    <row r="25" ht="18.6" customHeight="1" spans="1:4">
      <c r="A25" s="80" t="s">
        <v>2488</v>
      </c>
      <c r="B25" s="85"/>
      <c r="C25" s="85"/>
      <c r="D25" s="85"/>
    </row>
    <row r="26" ht="18.6" customHeight="1" spans="1:4">
      <c r="A26" s="80" t="s">
        <v>2457</v>
      </c>
      <c r="B26" s="83"/>
      <c r="C26" s="83"/>
      <c r="D26" s="83"/>
    </row>
    <row r="27" ht="18.6" customHeight="1" spans="1:4">
      <c r="A27" s="80" t="s">
        <v>2489</v>
      </c>
      <c r="B27" s="85"/>
      <c r="C27" s="85"/>
      <c r="D27" s="85"/>
    </row>
    <row r="28" ht="18.6" customHeight="1" spans="1:4">
      <c r="A28" s="80" t="s">
        <v>2490</v>
      </c>
      <c r="B28" s="85"/>
      <c r="C28" s="85"/>
      <c r="D28" s="85"/>
    </row>
    <row r="29" ht="18.6" customHeight="1" spans="1:4">
      <c r="A29" s="80" t="s">
        <v>2491</v>
      </c>
      <c r="B29" s="85"/>
      <c r="C29" s="85"/>
      <c r="D29" s="85"/>
    </row>
    <row r="30" ht="18.6" customHeight="1" spans="1:4">
      <c r="A30" s="80" t="s">
        <v>2458</v>
      </c>
      <c r="B30" s="83">
        <v>40</v>
      </c>
      <c r="C30" s="83">
        <v>39</v>
      </c>
      <c r="D30" s="38">
        <f t="shared" ref="D30:D31" si="2">ROUND(B30/C30*100,2)</f>
        <v>102.56</v>
      </c>
    </row>
    <row r="31" ht="18.6" customHeight="1" spans="1:4">
      <c r="A31" s="86" t="s">
        <v>197</v>
      </c>
      <c r="B31" s="85">
        <f>B30+B5</f>
        <v>75</v>
      </c>
      <c r="C31" s="85">
        <f>C30+C5</f>
        <v>40</v>
      </c>
      <c r="D31" s="38">
        <f t="shared" si="2"/>
        <v>187.5</v>
      </c>
    </row>
    <row r="32" ht="18.6" customHeight="1" spans="1:4">
      <c r="A32" s="87" t="s">
        <v>2459</v>
      </c>
      <c r="B32" s="85"/>
      <c r="C32" s="85"/>
      <c r="D32" s="85"/>
    </row>
    <row r="33" ht="18.6" customHeight="1" spans="1:4">
      <c r="A33" s="81" t="s">
        <v>2460</v>
      </c>
      <c r="B33" s="85"/>
      <c r="C33" s="85"/>
      <c r="D33" s="85"/>
    </row>
    <row r="34" ht="18.6" customHeight="1" spans="1:4">
      <c r="A34" s="86" t="s">
        <v>2492</v>
      </c>
      <c r="B34" s="88">
        <f>B33+B32+B31</f>
        <v>75</v>
      </c>
      <c r="C34" s="88">
        <f t="shared" ref="C34" si="3">C33+C32+C31</f>
        <v>40</v>
      </c>
      <c r="D34" s="38">
        <f t="shared" ref="D34" si="4">ROUND(B34/C34*100,2)</f>
        <v>187.5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  <pageSetUpPr fitToPage="1"/>
  </sheetPr>
  <dimension ref="A1:D17"/>
  <sheetViews>
    <sheetView workbookViewId="0">
      <selection activeCell="B6" sqref="B6:D16"/>
    </sheetView>
  </sheetViews>
  <sheetFormatPr defaultColWidth="8.125" defaultRowHeight="14.25" outlineLevelCol="3"/>
  <cols>
    <col min="1" max="1" width="35.125" style="29" customWidth="1"/>
    <col min="2" max="2" width="16.5" style="29" customWidth="1"/>
    <col min="3" max="3" width="16.375" style="29" customWidth="1"/>
    <col min="4" max="4" width="19.875" style="58" customWidth="1"/>
    <col min="5" max="5" width="10.5" style="29" customWidth="1"/>
    <col min="6" max="7" width="8.125" style="29"/>
    <col min="8" max="8" width="11.5" style="29" customWidth="1"/>
    <col min="9" max="16384" width="8.125" style="29"/>
  </cols>
  <sheetData>
    <row r="1" spans="1:1">
      <c r="A1" s="29" t="s">
        <v>2493</v>
      </c>
    </row>
    <row r="2" ht="20.25" spans="1:4">
      <c r="A2" s="59" t="s">
        <v>2494</v>
      </c>
      <c r="B2" s="59"/>
      <c r="C2" s="59"/>
      <c r="D2" s="59"/>
    </row>
    <row r="3" spans="1:4">
      <c r="A3" s="60"/>
      <c r="B3" s="28"/>
      <c r="D3" s="30" t="s">
        <v>2295</v>
      </c>
    </row>
    <row r="4" s="55" customFormat="1" ht="44.25" customHeight="1" spans="1:4">
      <c r="A4" s="72" t="s">
        <v>2296</v>
      </c>
      <c r="B4" s="32" t="s">
        <v>63</v>
      </c>
      <c r="C4" s="17" t="s">
        <v>64</v>
      </c>
      <c r="D4" s="17" t="s">
        <v>65</v>
      </c>
    </row>
    <row r="5" ht="21" customHeight="1" spans="1:4">
      <c r="A5" s="45" t="s">
        <v>2495</v>
      </c>
      <c r="B5" s="63"/>
      <c r="C5" s="63"/>
      <c r="D5" s="64"/>
    </row>
    <row r="6" ht="21" customHeight="1" spans="1:4">
      <c r="A6" s="45" t="s">
        <v>2496</v>
      </c>
      <c r="B6" s="65">
        <v>3934</v>
      </c>
      <c r="C6" s="65">
        <v>3249</v>
      </c>
      <c r="D6" s="39">
        <f t="shared" ref="D6:D7" si="0">ROUND(B6/C6*100,2)</f>
        <v>121.08</v>
      </c>
    </row>
    <row r="7" ht="21" customHeight="1" spans="1:4">
      <c r="A7" s="45" t="s">
        <v>2497</v>
      </c>
      <c r="B7" s="37">
        <v>9912</v>
      </c>
      <c r="C7" s="38">
        <v>8752</v>
      </c>
      <c r="D7" s="39">
        <f t="shared" si="0"/>
        <v>113.25</v>
      </c>
    </row>
    <row r="8" ht="21" customHeight="1" spans="1:4">
      <c r="A8" s="45" t="s">
        <v>2498</v>
      </c>
      <c r="B8" s="66"/>
      <c r="C8" s="66"/>
      <c r="D8" s="67"/>
    </row>
    <row r="9" ht="21" customHeight="1" spans="1:4">
      <c r="A9" s="45" t="s">
        <v>2499</v>
      </c>
      <c r="B9" s="66"/>
      <c r="C9" s="66"/>
      <c r="D9" s="67"/>
    </row>
    <row r="10" ht="21" customHeight="1" spans="1:4">
      <c r="A10" s="68" t="s">
        <v>2500</v>
      </c>
      <c r="B10" s="66"/>
      <c r="C10" s="66"/>
      <c r="D10" s="67"/>
    </row>
    <row r="11" ht="21" customHeight="1" spans="1:4">
      <c r="A11" s="69" t="s">
        <v>2501</v>
      </c>
      <c r="B11" s="66"/>
      <c r="C11" s="66"/>
      <c r="D11" s="67"/>
    </row>
    <row r="12" ht="21" customHeight="1" spans="1:4">
      <c r="A12" s="68" t="s">
        <v>2502</v>
      </c>
      <c r="B12" s="66"/>
      <c r="C12" s="66"/>
      <c r="D12" s="67"/>
    </row>
    <row r="13" ht="21" customHeight="1" spans="1:4">
      <c r="A13" s="45" t="s">
        <v>2503</v>
      </c>
      <c r="B13" s="66"/>
      <c r="C13" s="66"/>
      <c r="D13" s="67"/>
    </row>
    <row r="14" ht="21" customHeight="1" spans="1:4">
      <c r="A14" s="45" t="s">
        <v>2504</v>
      </c>
      <c r="B14" s="66"/>
      <c r="C14" s="66"/>
      <c r="D14" s="67"/>
    </row>
    <row r="15" ht="21" customHeight="1" spans="1:4">
      <c r="A15" s="45" t="s">
        <v>2505</v>
      </c>
      <c r="B15" s="66"/>
      <c r="C15" s="66"/>
      <c r="D15" s="67"/>
    </row>
    <row r="16" ht="21" customHeight="1" spans="1:4">
      <c r="A16" s="73" t="s">
        <v>2506</v>
      </c>
      <c r="B16" s="71">
        <f>SUM(B6:B15)</f>
        <v>13846</v>
      </c>
      <c r="C16" s="71">
        <f>SUM(C6:C15)</f>
        <v>12001</v>
      </c>
      <c r="D16" s="39">
        <f t="shared" ref="D16" si="1">ROUND(B16/C16*100,2)</f>
        <v>115.37</v>
      </c>
    </row>
    <row r="17" spans="1:4">
      <c r="A17" s="56"/>
      <c r="B17" s="56"/>
      <c r="C17" s="56"/>
      <c r="D17" s="74"/>
    </row>
  </sheetData>
  <mergeCells count="1">
    <mergeCell ref="A2:D2"/>
  </mergeCells>
  <conditionalFormatting sqref="D5">
    <cfRule type="cellIs" dxfId="0" priority="1" stopIfTrue="1" operator="lessThan">
      <formula>0</formula>
    </cfRule>
  </conditionalFormatting>
  <conditionalFormatting sqref="A5:A6">
    <cfRule type="expression" dxfId="1" priority="2" stopIfTrue="1">
      <formula>"len($A:$A)=3"</formula>
    </cfRule>
  </conditionalFormatting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  <pageSetUpPr fitToPage="1"/>
  </sheetPr>
  <dimension ref="A1:D16"/>
  <sheetViews>
    <sheetView workbookViewId="0">
      <selection activeCell="K16" sqref="K16"/>
    </sheetView>
  </sheetViews>
  <sheetFormatPr defaultColWidth="8.125" defaultRowHeight="14.25" outlineLevelCol="3"/>
  <cols>
    <col min="1" max="1" width="37.125" style="29" customWidth="1"/>
    <col min="2" max="3" width="14.625" style="29" customWidth="1"/>
    <col min="4" max="4" width="18" style="58" customWidth="1"/>
    <col min="5" max="11" width="8.125" style="29"/>
    <col min="12" max="12" width="11.5" style="29" customWidth="1"/>
    <col min="13" max="16384" width="8.125" style="29"/>
  </cols>
  <sheetData>
    <row r="1" ht="19.9" customHeight="1" spans="1:1">
      <c r="A1" s="29" t="s">
        <v>2507</v>
      </c>
    </row>
    <row r="2" ht="20.25" spans="1:4">
      <c r="A2" s="59" t="s">
        <v>2508</v>
      </c>
      <c r="B2" s="59"/>
      <c r="C2" s="59"/>
      <c r="D2" s="59"/>
    </row>
    <row r="3" spans="1:4">
      <c r="A3" s="60"/>
      <c r="B3" s="28"/>
      <c r="D3" s="30" t="s">
        <v>2295</v>
      </c>
    </row>
    <row r="4" s="55" customFormat="1" ht="45.75" customHeight="1" spans="1:4">
      <c r="A4" s="61" t="s">
        <v>2296</v>
      </c>
      <c r="B4" s="32" t="s">
        <v>63</v>
      </c>
      <c r="C4" s="17" t="s">
        <v>64</v>
      </c>
      <c r="D4" s="17" t="s">
        <v>65</v>
      </c>
    </row>
    <row r="5" s="56" customFormat="1" ht="22.9" customHeight="1" spans="1:4">
      <c r="A5" s="45" t="s">
        <v>2509</v>
      </c>
      <c r="B5" s="62"/>
      <c r="C5" s="63"/>
      <c r="D5" s="64"/>
    </row>
    <row r="6" s="56" customFormat="1" ht="22.9" customHeight="1" spans="1:4">
      <c r="A6" s="45" t="s">
        <v>2510</v>
      </c>
      <c r="B6" s="65">
        <v>2824</v>
      </c>
      <c r="C6" s="65">
        <v>2322</v>
      </c>
      <c r="D6" s="39">
        <f t="shared" ref="D6:D7" si="0">ROUND(B6/C6*100,2)</f>
        <v>121.62</v>
      </c>
    </row>
    <row r="7" s="56" customFormat="1" ht="22.9" customHeight="1" spans="1:4">
      <c r="A7" s="45" t="s">
        <v>2511</v>
      </c>
      <c r="B7" s="37">
        <v>10142</v>
      </c>
      <c r="C7" s="38">
        <v>8980</v>
      </c>
      <c r="D7" s="39">
        <f t="shared" si="0"/>
        <v>112.94</v>
      </c>
    </row>
    <row r="8" s="56" customFormat="1" ht="22.9" customHeight="1" spans="1:4">
      <c r="A8" s="45" t="s">
        <v>2512</v>
      </c>
      <c r="B8" s="66"/>
      <c r="C8" s="66"/>
      <c r="D8" s="67"/>
    </row>
    <row r="9" s="56" customFormat="1" ht="22.9" customHeight="1" spans="1:4">
      <c r="A9" s="45" t="s">
        <v>2513</v>
      </c>
      <c r="B9" s="66"/>
      <c r="C9" s="66"/>
      <c r="D9" s="67"/>
    </row>
    <row r="10" s="56" customFormat="1" ht="22.9" customHeight="1" spans="1:4">
      <c r="A10" s="68" t="s">
        <v>2514</v>
      </c>
      <c r="B10" s="66"/>
      <c r="C10" s="66"/>
      <c r="D10" s="67"/>
    </row>
    <row r="11" s="56" customFormat="1" ht="22.9" customHeight="1" spans="1:4">
      <c r="A11" s="69" t="s">
        <v>2515</v>
      </c>
      <c r="B11" s="66"/>
      <c r="C11" s="66"/>
      <c r="D11" s="67"/>
    </row>
    <row r="12" s="56" customFormat="1" ht="22.9" customHeight="1" spans="1:4">
      <c r="A12" s="68" t="s">
        <v>2516</v>
      </c>
      <c r="B12" s="66"/>
      <c r="C12" s="66"/>
      <c r="D12" s="67"/>
    </row>
    <row r="13" s="57" customFormat="1" ht="22.9" customHeight="1" spans="1:4">
      <c r="A13" s="45" t="s">
        <v>2517</v>
      </c>
      <c r="B13" s="66"/>
      <c r="C13" s="66"/>
      <c r="D13" s="67"/>
    </row>
    <row r="14" s="56" customFormat="1" ht="22.9" customHeight="1" spans="1:4">
      <c r="A14" s="45" t="s">
        <v>2518</v>
      </c>
      <c r="B14" s="66"/>
      <c r="C14" s="66"/>
      <c r="D14" s="67"/>
    </row>
    <row r="15" s="56" customFormat="1" ht="22.9" customHeight="1" spans="1:4">
      <c r="A15" s="45" t="s">
        <v>2519</v>
      </c>
      <c r="B15" s="66"/>
      <c r="C15" s="66"/>
      <c r="D15" s="67"/>
    </row>
    <row r="16" s="57" customFormat="1" ht="22.9" customHeight="1" spans="1:4">
      <c r="A16" s="70" t="s">
        <v>2225</v>
      </c>
      <c r="B16" s="71">
        <f>SUM(B6:B15)</f>
        <v>12966</v>
      </c>
      <c r="C16" s="71">
        <f>SUM(C6:C15)</f>
        <v>11302</v>
      </c>
      <c r="D16" s="39">
        <f t="shared" ref="D16" si="1">ROUND(B16/C16*100,2)</f>
        <v>114.72</v>
      </c>
    </row>
  </sheetData>
  <mergeCells count="1">
    <mergeCell ref="A2:D2"/>
  </mergeCells>
  <conditionalFormatting sqref="D5">
    <cfRule type="cellIs" dxfId="0" priority="4" stopIfTrue="1" operator="lessThan">
      <formula>0</formula>
    </cfRule>
  </conditionalFormatting>
  <conditionalFormatting sqref="A5:A6">
    <cfRule type="expression" dxfId="1" priority="1" stopIfTrue="1">
      <formula>"len($A:$A)=3"</formula>
    </cfRule>
  </conditionalFormatting>
  <pageMargins left="0.708661417322835" right="0.708661417322835" top="0.748031496062992" bottom="0.748031496062992" header="0.31496062992126" footer="0.31496062992126"/>
  <pageSetup paperSize="9" scale="97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C14" sqref="C14"/>
    </sheetView>
  </sheetViews>
  <sheetFormatPr defaultColWidth="9" defaultRowHeight="14.25" outlineLevelCol="3"/>
  <cols>
    <col min="1" max="1" width="37.375" style="24" customWidth="1"/>
    <col min="2" max="2" width="14.125" style="25" customWidth="1"/>
    <col min="3" max="3" width="14.125" style="24" customWidth="1"/>
    <col min="4" max="4" width="21.75" style="24" customWidth="1"/>
    <col min="5" max="16384" width="9" style="24"/>
  </cols>
  <sheetData>
    <row r="1" ht="19.35" customHeight="1" spans="1:1">
      <c r="A1" s="24" t="s">
        <v>2520</v>
      </c>
    </row>
    <row r="2" ht="24.75" customHeight="1" spans="1:4">
      <c r="A2" s="26" t="s">
        <v>2521</v>
      </c>
      <c r="B2" s="26"/>
      <c r="C2" s="26"/>
      <c r="D2" s="26"/>
    </row>
    <row r="3" ht="17.45" customHeight="1" spans="1:4">
      <c r="A3" s="27"/>
      <c r="B3" s="28"/>
      <c r="C3" s="29"/>
      <c r="D3" s="30" t="s">
        <v>2295</v>
      </c>
    </row>
    <row r="4" ht="36.75" customHeight="1" spans="1:4">
      <c r="A4" s="31" t="s">
        <v>2522</v>
      </c>
      <c r="B4" s="32" t="s">
        <v>63</v>
      </c>
      <c r="C4" s="17" t="s">
        <v>64</v>
      </c>
      <c r="D4" s="17" t="s">
        <v>65</v>
      </c>
    </row>
    <row r="5" ht="20.45" customHeight="1" spans="1:4">
      <c r="A5" s="33" t="s">
        <v>2495</v>
      </c>
      <c r="B5" s="34"/>
      <c r="C5" s="34"/>
      <c r="D5" s="35"/>
    </row>
    <row r="6" ht="20.45" customHeight="1" spans="1:4">
      <c r="A6" s="36" t="s">
        <v>2523</v>
      </c>
      <c r="B6" s="34"/>
      <c r="C6" s="34"/>
      <c r="D6" s="35"/>
    </row>
    <row r="7" ht="20.45" customHeight="1" spans="1:4">
      <c r="A7" s="36" t="s">
        <v>2524</v>
      </c>
      <c r="B7" s="34"/>
      <c r="C7" s="34"/>
      <c r="D7" s="35"/>
    </row>
    <row r="8" ht="20.45" customHeight="1" spans="1:4">
      <c r="A8" s="36" t="s">
        <v>2525</v>
      </c>
      <c r="B8" s="34"/>
      <c r="C8" s="34"/>
      <c r="D8" s="35"/>
    </row>
    <row r="9" ht="20.45" customHeight="1" spans="1:4">
      <c r="A9" s="36" t="s">
        <v>2526</v>
      </c>
      <c r="B9" s="34"/>
      <c r="C9" s="34"/>
      <c r="D9" s="35"/>
    </row>
    <row r="10" ht="20.45" customHeight="1" spans="1:4">
      <c r="A10" s="51" t="s">
        <v>2527</v>
      </c>
      <c r="B10" s="34"/>
      <c r="C10" s="34"/>
      <c r="D10" s="35"/>
    </row>
    <row r="11" ht="20.45" customHeight="1" spans="1:4">
      <c r="A11" s="33" t="s">
        <v>2496</v>
      </c>
      <c r="B11" s="37">
        <f>SUM(B12:B16)</f>
        <v>3897</v>
      </c>
      <c r="C11" s="39">
        <v>3249</v>
      </c>
      <c r="D11" s="38">
        <f t="shared" ref="D11:D15" si="0">ROUND(B11/C11*100,2)</f>
        <v>119.94</v>
      </c>
    </row>
    <row r="12" ht="20.45" customHeight="1" spans="1:4">
      <c r="A12" s="36" t="s">
        <v>2523</v>
      </c>
      <c r="B12" s="37">
        <v>862</v>
      </c>
      <c r="C12" s="39">
        <v>697</v>
      </c>
      <c r="D12" s="38">
        <f t="shared" si="0"/>
        <v>123.67</v>
      </c>
    </row>
    <row r="13" ht="20.45" customHeight="1" spans="1:4">
      <c r="A13" s="36" t="s">
        <v>2524</v>
      </c>
      <c r="B13" s="37">
        <v>2883</v>
      </c>
      <c r="C13" s="39">
        <v>2355</v>
      </c>
      <c r="D13" s="38">
        <f t="shared" si="0"/>
        <v>122.42</v>
      </c>
    </row>
    <row r="14" ht="20.45" customHeight="1" spans="1:4">
      <c r="A14" s="36" t="s">
        <v>2525</v>
      </c>
      <c r="B14" s="37">
        <v>150</v>
      </c>
      <c r="C14" s="39">
        <v>123</v>
      </c>
      <c r="D14" s="38">
        <f t="shared" si="0"/>
        <v>121.95</v>
      </c>
    </row>
    <row r="15" ht="20.45" customHeight="1" spans="1:4">
      <c r="A15" s="36" t="s">
        <v>2526</v>
      </c>
      <c r="B15" s="37">
        <v>2</v>
      </c>
      <c r="C15" s="39">
        <v>74</v>
      </c>
      <c r="D15" s="38">
        <f t="shared" si="0"/>
        <v>2.7</v>
      </c>
    </row>
    <row r="16" ht="20.45" customHeight="1" spans="1:4">
      <c r="A16" s="51" t="s">
        <v>2527</v>
      </c>
      <c r="B16" s="38"/>
      <c r="C16" s="39"/>
      <c r="D16" s="39"/>
    </row>
    <row r="17" ht="20.45" customHeight="1" spans="1:4">
      <c r="A17" s="33" t="s">
        <v>2497</v>
      </c>
      <c r="B17" s="37">
        <f>SUM(B18:B22)</f>
        <v>9912</v>
      </c>
      <c r="C17" s="39">
        <v>8752</v>
      </c>
      <c r="D17" s="38">
        <f t="shared" ref="D17:D21" si="1">ROUND(B17/C17*100,2)</f>
        <v>113.25</v>
      </c>
    </row>
    <row r="18" ht="20.45" customHeight="1" spans="1:4">
      <c r="A18" s="45" t="s">
        <v>2523</v>
      </c>
      <c r="B18" s="37">
        <v>6410</v>
      </c>
      <c r="C18" s="39">
        <v>6102</v>
      </c>
      <c r="D18" s="38">
        <f t="shared" si="1"/>
        <v>105.05</v>
      </c>
    </row>
    <row r="19" ht="20.45" customHeight="1" spans="1:4">
      <c r="A19" s="45" t="s">
        <v>2524</v>
      </c>
      <c r="B19" s="37">
        <v>3250</v>
      </c>
      <c r="C19" s="39">
        <v>2550</v>
      </c>
      <c r="D19" s="38">
        <f t="shared" si="1"/>
        <v>127.45</v>
      </c>
    </row>
    <row r="20" ht="20.45" customHeight="1" spans="1:4">
      <c r="A20" s="45" t="s">
        <v>2525</v>
      </c>
      <c r="B20" s="37">
        <v>12</v>
      </c>
      <c r="C20" s="39">
        <v>24</v>
      </c>
      <c r="D20" s="38">
        <f t="shared" si="1"/>
        <v>50</v>
      </c>
    </row>
    <row r="21" ht="20.45" customHeight="1" spans="1:4">
      <c r="A21" s="45" t="s">
        <v>2526</v>
      </c>
      <c r="B21" s="37">
        <v>240</v>
      </c>
      <c r="C21" s="39">
        <v>76</v>
      </c>
      <c r="D21" s="38">
        <f t="shared" si="1"/>
        <v>315.79</v>
      </c>
    </row>
    <row r="22" ht="20.45" customHeight="1" spans="1:4">
      <c r="A22" s="52" t="s">
        <v>2527</v>
      </c>
      <c r="B22" s="38"/>
      <c r="C22" s="39"/>
      <c r="D22" s="39"/>
    </row>
    <row r="23" ht="20.45" customHeight="1" spans="1:4">
      <c r="A23" s="33" t="s">
        <v>2498</v>
      </c>
      <c r="B23" s="38"/>
      <c r="C23" s="39"/>
      <c r="D23" s="39"/>
    </row>
    <row r="24" ht="20.45" customHeight="1" spans="1:4">
      <c r="A24" s="45" t="s">
        <v>2523</v>
      </c>
      <c r="B24" s="38"/>
      <c r="C24" s="39"/>
      <c r="D24" s="39"/>
    </row>
    <row r="25" ht="20.45" customHeight="1" spans="1:4">
      <c r="A25" s="45" t="s">
        <v>2524</v>
      </c>
      <c r="B25" s="38"/>
      <c r="C25" s="39"/>
      <c r="D25" s="39"/>
    </row>
    <row r="26" ht="20.45" customHeight="1" spans="1:4">
      <c r="A26" s="45" t="s">
        <v>2525</v>
      </c>
      <c r="B26" s="38"/>
      <c r="C26" s="39"/>
      <c r="D26" s="39"/>
    </row>
    <row r="27" ht="20.45" customHeight="1" spans="1:4">
      <c r="A27" s="45" t="s">
        <v>2526</v>
      </c>
      <c r="B27" s="38"/>
      <c r="C27" s="39"/>
      <c r="D27" s="39"/>
    </row>
    <row r="28" ht="20.45" customHeight="1" spans="1:4">
      <c r="A28" s="52" t="s">
        <v>2527</v>
      </c>
      <c r="B28" s="38"/>
      <c r="C28" s="39"/>
      <c r="D28" s="39"/>
    </row>
    <row r="29" ht="20.45" customHeight="1" spans="1:4">
      <c r="A29" s="33" t="s">
        <v>2499</v>
      </c>
      <c r="B29" s="38"/>
      <c r="C29" s="39"/>
      <c r="D29" s="39"/>
    </row>
    <row r="30" ht="20.45" customHeight="1" spans="1:4">
      <c r="A30" s="43" t="s">
        <v>2528</v>
      </c>
      <c r="B30" s="38"/>
      <c r="C30" s="39"/>
      <c r="D30" s="39"/>
    </row>
    <row r="31" ht="20.45" customHeight="1" spans="1:4">
      <c r="A31" s="36" t="s">
        <v>2523</v>
      </c>
      <c r="B31" s="38"/>
      <c r="C31" s="39"/>
      <c r="D31" s="39"/>
    </row>
    <row r="32" ht="20.45" customHeight="1" spans="1:4">
      <c r="A32" s="36" t="s">
        <v>2524</v>
      </c>
      <c r="B32" s="38"/>
      <c r="C32" s="39"/>
      <c r="D32" s="39"/>
    </row>
    <row r="33" ht="20.45" customHeight="1" spans="1:4">
      <c r="A33" s="36" t="s">
        <v>2525</v>
      </c>
      <c r="B33" s="38"/>
      <c r="C33" s="39"/>
      <c r="D33" s="39"/>
    </row>
    <row r="34" ht="20.45" customHeight="1" spans="1:4">
      <c r="A34" s="36" t="s">
        <v>2526</v>
      </c>
      <c r="B34" s="38"/>
      <c r="C34" s="39"/>
      <c r="D34" s="39"/>
    </row>
    <row r="35" ht="20.45" customHeight="1" spans="1:4">
      <c r="A35" s="51" t="s">
        <v>2527</v>
      </c>
      <c r="B35" s="38"/>
      <c r="C35" s="39"/>
      <c r="D35" s="39"/>
    </row>
    <row r="36" ht="20.45" customHeight="1" spans="1:4">
      <c r="A36" s="45" t="s">
        <v>2501</v>
      </c>
      <c r="B36" s="38"/>
      <c r="C36" s="39"/>
      <c r="D36" s="39"/>
    </row>
    <row r="37" ht="20.45" customHeight="1" spans="1:4">
      <c r="A37" s="36" t="s">
        <v>2523</v>
      </c>
      <c r="B37" s="38"/>
      <c r="C37" s="39"/>
      <c r="D37" s="39"/>
    </row>
    <row r="38" ht="20.45" customHeight="1" spans="1:4">
      <c r="A38" s="36" t="s">
        <v>2524</v>
      </c>
      <c r="B38" s="38"/>
      <c r="C38" s="39"/>
      <c r="D38" s="39"/>
    </row>
    <row r="39" ht="20.45" customHeight="1" spans="1:4">
      <c r="A39" s="36" t="s">
        <v>2525</v>
      </c>
      <c r="B39" s="38"/>
      <c r="C39" s="39"/>
      <c r="D39" s="39"/>
    </row>
    <row r="40" ht="20.45" customHeight="1" spans="1:4">
      <c r="A40" s="36" t="s">
        <v>2526</v>
      </c>
      <c r="B40" s="38"/>
      <c r="C40" s="39"/>
      <c r="D40" s="39"/>
    </row>
    <row r="41" ht="20.45" customHeight="1" spans="1:4">
      <c r="A41" s="36" t="s">
        <v>2527</v>
      </c>
      <c r="B41" s="38"/>
      <c r="C41" s="39"/>
      <c r="D41" s="39"/>
    </row>
    <row r="42" ht="20.45" customHeight="1" spans="1:4">
      <c r="A42" s="43" t="s">
        <v>2529</v>
      </c>
      <c r="B42" s="38"/>
      <c r="C42" s="39"/>
      <c r="D42" s="39"/>
    </row>
    <row r="43" ht="20.45" customHeight="1" spans="1:4">
      <c r="A43" s="43" t="s">
        <v>2530</v>
      </c>
      <c r="B43" s="38"/>
      <c r="C43" s="39"/>
      <c r="D43" s="39"/>
    </row>
    <row r="44" ht="20.45" customHeight="1" spans="1:4">
      <c r="A44" s="43" t="s">
        <v>2531</v>
      </c>
      <c r="B44" s="38"/>
      <c r="C44" s="39"/>
      <c r="D44" s="39"/>
    </row>
    <row r="45" ht="20.45" customHeight="1" spans="1:4">
      <c r="A45" s="43" t="s">
        <v>2532</v>
      </c>
      <c r="B45" s="38"/>
      <c r="C45" s="39"/>
      <c r="D45" s="39"/>
    </row>
    <row r="46" ht="20.45" customHeight="1" spans="1:4">
      <c r="A46" s="47" t="s">
        <v>2526</v>
      </c>
      <c r="B46" s="38"/>
      <c r="C46" s="39"/>
      <c r="D46" s="39"/>
    </row>
    <row r="47" ht="20.45" customHeight="1" spans="1:4">
      <c r="A47" s="47" t="s">
        <v>2527</v>
      </c>
      <c r="B47" s="38"/>
      <c r="C47" s="39"/>
      <c r="D47" s="39"/>
    </row>
    <row r="48" ht="20.45" customHeight="1" spans="1:4">
      <c r="A48" s="33" t="s">
        <v>2503</v>
      </c>
      <c r="B48" s="38"/>
      <c r="C48" s="39"/>
      <c r="D48" s="39"/>
    </row>
    <row r="49" ht="20.45" customHeight="1" spans="1:4">
      <c r="A49" s="36" t="s">
        <v>2523</v>
      </c>
      <c r="B49" s="38"/>
      <c r="C49" s="39"/>
      <c r="D49" s="39"/>
    </row>
    <row r="50" ht="20.45" customHeight="1" spans="1:4">
      <c r="A50" s="36" t="s">
        <v>2524</v>
      </c>
      <c r="B50" s="38"/>
      <c r="C50" s="39"/>
      <c r="D50" s="39"/>
    </row>
    <row r="51" ht="20.45" customHeight="1" spans="1:4">
      <c r="A51" s="36" t="s">
        <v>2525</v>
      </c>
      <c r="B51" s="38"/>
      <c r="C51" s="39"/>
      <c r="D51" s="39"/>
    </row>
    <row r="52" ht="20.45" customHeight="1" spans="1:4">
      <c r="A52" s="36" t="s">
        <v>2526</v>
      </c>
      <c r="B52" s="38"/>
      <c r="C52" s="39"/>
      <c r="D52" s="39"/>
    </row>
    <row r="53" ht="20.45" customHeight="1" spans="1:4">
      <c r="A53" s="36" t="s">
        <v>2527</v>
      </c>
      <c r="B53" s="38"/>
      <c r="C53" s="39"/>
      <c r="D53" s="39"/>
    </row>
    <row r="54" ht="20.45" customHeight="1" spans="1:4">
      <c r="A54" s="33" t="s">
        <v>2504</v>
      </c>
      <c r="B54" s="38"/>
      <c r="C54" s="39"/>
      <c r="D54" s="39"/>
    </row>
    <row r="55" ht="20.45" customHeight="1" spans="1:4">
      <c r="A55" s="36" t="s">
        <v>2523</v>
      </c>
      <c r="B55" s="38"/>
      <c r="C55" s="39"/>
      <c r="D55" s="39"/>
    </row>
    <row r="56" ht="20.45" customHeight="1" spans="1:4">
      <c r="A56" s="36" t="s">
        <v>2524</v>
      </c>
      <c r="B56" s="38"/>
      <c r="C56" s="39"/>
      <c r="D56" s="39"/>
    </row>
    <row r="57" ht="20.45" customHeight="1" spans="1:4">
      <c r="A57" s="36" t="s">
        <v>2525</v>
      </c>
      <c r="B57" s="38"/>
      <c r="C57" s="39"/>
      <c r="D57" s="39"/>
    </row>
    <row r="58" ht="20.45" customHeight="1" spans="1:4">
      <c r="A58" s="36" t="s">
        <v>2526</v>
      </c>
      <c r="B58" s="38"/>
      <c r="C58" s="39"/>
      <c r="D58" s="39"/>
    </row>
    <row r="59" ht="20.45" customHeight="1" spans="1:4">
      <c r="A59" s="36" t="s">
        <v>2527</v>
      </c>
      <c r="B59" s="38"/>
      <c r="C59" s="39"/>
      <c r="D59" s="39"/>
    </row>
    <row r="60" ht="20.45" customHeight="1" spans="1:4">
      <c r="A60" s="33" t="s">
        <v>2505</v>
      </c>
      <c r="B60" s="38"/>
      <c r="C60" s="39"/>
      <c r="D60" s="39"/>
    </row>
    <row r="61" ht="20.45" customHeight="1" spans="1:4">
      <c r="A61" s="36" t="s">
        <v>2523</v>
      </c>
      <c r="B61" s="38"/>
      <c r="C61" s="39"/>
      <c r="D61" s="39"/>
    </row>
    <row r="62" ht="20.45" customHeight="1" spans="1:4">
      <c r="A62" s="36" t="s">
        <v>2524</v>
      </c>
      <c r="B62" s="38"/>
      <c r="C62" s="39"/>
      <c r="D62" s="39"/>
    </row>
    <row r="63" ht="20.45" customHeight="1" spans="1:4">
      <c r="A63" s="36" t="s">
        <v>2525</v>
      </c>
      <c r="B63" s="38"/>
      <c r="C63" s="39"/>
      <c r="D63" s="39"/>
    </row>
    <row r="64" ht="20.45" customHeight="1" spans="1:4">
      <c r="A64" s="36" t="s">
        <v>2526</v>
      </c>
      <c r="B64" s="38"/>
      <c r="C64" s="39"/>
      <c r="D64" s="39"/>
    </row>
    <row r="65" ht="20.45" customHeight="1" spans="1:4">
      <c r="A65" s="36" t="s">
        <v>2527</v>
      </c>
      <c r="B65" s="53"/>
      <c r="C65" s="54"/>
      <c r="D65" s="54"/>
    </row>
  </sheetData>
  <mergeCells count="1">
    <mergeCell ref="A2:D2"/>
  </mergeCells>
  <conditionalFormatting sqref="A5:A16">
    <cfRule type="expression" dxfId="1" priority="6" stopIfTrue="1">
      <formula>"len($A:$A)=3"</formula>
    </cfRule>
  </conditionalFormatting>
  <conditionalFormatting sqref="A31:A35">
    <cfRule type="expression" dxfId="1" priority="5" stopIfTrue="1">
      <formula>"len($A:$A)=3"</formula>
    </cfRule>
  </conditionalFormatting>
  <conditionalFormatting sqref="A37:A41">
    <cfRule type="expression" dxfId="1" priority="4" stopIfTrue="1">
      <formula>"len($A:$A)=3"</formula>
    </cfRule>
  </conditionalFormatting>
  <conditionalFormatting sqref="A49:A53">
    <cfRule type="expression" dxfId="1" priority="3" stopIfTrue="1">
      <formula>"len($A:$A)=3"</formula>
    </cfRule>
  </conditionalFormatting>
  <conditionalFormatting sqref="A55:A59">
    <cfRule type="expression" dxfId="1" priority="2" stopIfTrue="1">
      <formula>"len($A:$A)=3"</formula>
    </cfRule>
  </conditionalFormatting>
  <conditionalFormatting sqref="A61:A65">
    <cfRule type="expression" dxfId="1" priority="1" stopIfTrue="1">
      <formula>"len($A:$A)=3"</formula>
    </cfRule>
  </conditionalFormatting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topLeftCell="A31" workbookViewId="0">
      <selection activeCell="B13" sqref="B13"/>
    </sheetView>
  </sheetViews>
  <sheetFormatPr defaultColWidth="9" defaultRowHeight="14.25" outlineLevelCol="3"/>
  <cols>
    <col min="1" max="1" width="46" style="24" customWidth="1"/>
    <col min="2" max="2" width="13" style="25" customWidth="1"/>
    <col min="3" max="3" width="13.375" style="24" customWidth="1"/>
    <col min="4" max="4" width="17.375" style="24" customWidth="1"/>
    <col min="5" max="16384" width="9" style="24"/>
  </cols>
  <sheetData>
    <row r="1" ht="19.35" customHeight="1" spans="1:1">
      <c r="A1" s="24" t="s">
        <v>2533</v>
      </c>
    </row>
    <row r="2" ht="26.45" customHeight="1" spans="1:4">
      <c r="A2" s="26" t="s">
        <v>2534</v>
      </c>
      <c r="B2" s="26"/>
      <c r="C2" s="26"/>
      <c r="D2" s="26"/>
    </row>
    <row r="3" ht="17.45" customHeight="1" spans="1:4">
      <c r="A3" s="27"/>
      <c r="B3" s="28"/>
      <c r="C3" s="29"/>
      <c r="D3" s="30" t="s">
        <v>2295</v>
      </c>
    </row>
    <row r="4" ht="44.45" customHeight="1" spans="1:4">
      <c r="A4" s="31" t="s">
        <v>2522</v>
      </c>
      <c r="B4" s="32" t="s">
        <v>63</v>
      </c>
      <c r="C4" s="17" t="s">
        <v>64</v>
      </c>
      <c r="D4" s="17" t="s">
        <v>65</v>
      </c>
    </row>
    <row r="5" ht="22.9" customHeight="1" spans="1:4">
      <c r="A5" s="33" t="s">
        <v>2509</v>
      </c>
      <c r="B5" s="34"/>
      <c r="C5" s="34"/>
      <c r="D5" s="35"/>
    </row>
    <row r="6" ht="22.9" customHeight="1" spans="1:4">
      <c r="A6" s="36" t="s">
        <v>2535</v>
      </c>
      <c r="B6" s="34"/>
      <c r="C6" s="34"/>
      <c r="D6" s="35"/>
    </row>
    <row r="7" ht="22.9" customHeight="1" spans="1:4">
      <c r="A7" s="36" t="s">
        <v>2536</v>
      </c>
      <c r="B7" s="34"/>
      <c r="C7" s="34"/>
      <c r="D7" s="35"/>
    </row>
    <row r="8" ht="22.9" customHeight="1" spans="1:4">
      <c r="A8" s="36" t="s">
        <v>2537</v>
      </c>
      <c r="B8" s="34"/>
      <c r="C8" s="34"/>
      <c r="D8" s="35"/>
    </row>
    <row r="9" ht="22.9" customHeight="1" spans="1:4">
      <c r="A9" s="36" t="s">
        <v>2538</v>
      </c>
      <c r="B9" s="34"/>
      <c r="C9" s="34"/>
      <c r="D9" s="35"/>
    </row>
    <row r="10" ht="22.9" customHeight="1" spans="1:4">
      <c r="A10" s="33" t="s">
        <v>2510</v>
      </c>
      <c r="B10" s="37">
        <v>2824</v>
      </c>
      <c r="C10" s="38">
        <v>2322</v>
      </c>
      <c r="D10" s="39"/>
    </row>
    <row r="11" ht="22.9" customHeight="1" spans="1:4">
      <c r="A11" s="40" t="s">
        <v>2539</v>
      </c>
      <c r="B11" s="37">
        <v>2556</v>
      </c>
      <c r="C11" s="38">
        <v>2099</v>
      </c>
      <c r="D11" s="39"/>
    </row>
    <row r="12" ht="22.9" customHeight="1" spans="1:4">
      <c r="A12" s="40" t="s">
        <v>2540</v>
      </c>
      <c r="B12" s="37">
        <v>146</v>
      </c>
      <c r="C12" s="38">
        <v>112</v>
      </c>
      <c r="D12" s="39"/>
    </row>
    <row r="13" ht="22.9" customHeight="1" spans="1:4">
      <c r="A13" s="40" t="s">
        <v>2541</v>
      </c>
      <c r="B13" s="37">
        <v>117</v>
      </c>
      <c r="C13" s="38">
        <v>108</v>
      </c>
      <c r="D13" s="39"/>
    </row>
    <row r="14" ht="22.9" customHeight="1" spans="1:4">
      <c r="A14" s="40" t="s">
        <v>2542</v>
      </c>
      <c r="B14" s="37">
        <v>5</v>
      </c>
      <c r="C14" s="38">
        <v>3</v>
      </c>
      <c r="D14" s="39"/>
    </row>
    <row r="15" ht="22.9" customHeight="1" spans="1:4">
      <c r="A15" s="33" t="s">
        <v>2511</v>
      </c>
      <c r="B15" s="37">
        <v>10142</v>
      </c>
      <c r="C15" s="38">
        <v>8980</v>
      </c>
      <c r="D15" s="39"/>
    </row>
    <row r="16" ht="22.9" customHeight="1" spans="1:4">
      <c r="A16" s="41" t="s">
        <v>2543</v>
      </c>
      <c r="B16" s="37">
        <v>9812</v>
      </c>
      <c r="C16" s="38">
        <v>8750</v>
      </c>
      <c r="D16" s="39"/>
    </row>
    <row r="17" ht="22.9" customHeight="1" spans="1:4">
      <c r="A17" s="41" t="s">
        <v>2544</v>
      </c>
      <c r="B17" s="37">
        <v>330</v>
      </c>
      <c r="C17" s="38">
        <v>230</v>
      </c>
      <c r="D17" s="39"/>
    </row>
    <row r="18" ht="22.9" customHeight="1" spans="1:4">
      <c r="A18" s="33" t="s">
        <v>2512</v>
      </c>
      <c r="B18" s="38"/>
      <c r="C18" s="39"/>
      <c r="D18" s="39"/>
    </row>
    <row r="19" ht="22.9" customHeight="1" spans="1:4">
      <c r="A19" s="42" t="s">
        <v>2545</v>
      </c>
      <c r="B19" s="38"/>
      <c r="C19" s="39"/>
      <c r="D19" s="39"/>
    </row>
    <row r="20" ht="22.9" customHeight="1" spans="1:4">
      <c r="A20" s="42" t="s">
        <v>2546</v>
      </c>
      <c r="B20" s="38"/>
      <c r="C20" s="39"/>
      <c r="D20" s="39"/>
    </row>
    <row r="21" ht="22.9" customHeight="1" spans="1:4">
      <c r="A21" s="42" t="s">
        <v>2547</v>
      </c>
      <c r="B21" s="38"/>
      <c r="C21" s="39"/>
      <c r="D21" s="39"/>
    </row>
    <row r="22" ht="22.9" customHeight="1" spans="1:4">
      <c r="A22" s="33" t="s">
        <v>2513</v>
      </c>
      <c r="B22" s="38"/>
      <c r="C22" s="39"/>
      <c r="D22" s="39"/>
    </row>
    <row r="23" ht="22.9" customHeight="1" spans="1:4">
      <c r="A23" s="43" t="s">
        <v>2514</v>
      </c>
      <c r="B23" s="38"/>
      <c r="C23" s="39"/>
      <c r="D23" s="39"/>
    </row>
    <row r="24" ht="22.9" customHeight="1" spans="1:4">
      <c r="A24" s="44" t="s">
        <v>2548</v>
      </c>
      <c r="B24" s="38"/>
      <c r="C24" s="39"/>
      <c r="D24" s="39"/>
    </row>
    <row r="25" ht="22.9" customHeight="1" spans="1:4">
      <c r="A25" s="44" t="s">
        <v>2549</v>
      </c>
      <c r="B25" s="38"/>
      <c r="C25" s="39"/>
      <c r="D25" s="39"/>
    </row>
    <row r="26" ht="22.9" customHeight="1" spans="1:4">
      <c r="A26" s="44" t="s">
        <v>2550</v>
      </c>
      <c r="B26" s="38"/>
      <c r="C26" s="39"/>
      <c r="D26" s="39"/>
    </row>
    <row r="27" ht="22.9" customHeight="1" spans="1:4">
      <c r="A27" s="45" t="s">
        <v>2515</v>
      </c>
      <c r="B27" s="38"/>
      <c r="C27" s="39"/>
      <c r="D27" s="39"/>
    </row>
    <row r="28" ht="22.9" customHeight="1" spans="1:4">
      <c r="A28" s="46" t="s">
        <v>2551</v>
      </c>
      <c r="B28" s="38"/>
      <c r="C28" s="39"/>
      <c r="D28" s="39"/>
    </row>
    <row r="29" ht="22.9" customHeight="1" spans="1:4">
      <c r="A29" s="46" t="s">
        <v>2552</v>
      </c>
      <c r="B29" s="38"/>
      <c r="C29" s="39"/>
      <c r="D29" s="39"/>
    </row>
    <row r="30" ht="22.9" customHeight="1" spans="1:4">
      <c r="A30" s="46" t="s">
        <v>2553</v>
      </c>
      <c r="B30" s="38"/>
      <c r="C30" s="39"/>
      <c r="D30" s="39"/>
    </row>
    <row r="31" ht="22.9" customHeight="1" spans="1:4">
      <c r="A31" s="43" t="s">
        <v>2516</v>
      </c>
      <c r="B31" s="38"/>
      <c r="C31" s="39"/>
      <c r="D31" s="39"/>
    </row>
    <row r="32" ht="22.9" customHeight="1" spans="1:4">
      <c r="A32" s="47" t="s">
        <v>2554</v>
      </c>
      <c r="B32" s="38"/>
      <c r="C32" s="39"/>
      <c r="D32" s="39"/>
    </row>
    <row r="33" ht="22.9" customHeight="1" spans="1:4">
      <c r="A33" s="47" t="s">
        <v>2552</v>
      </c>
      <c r="B33" s="38"/>
      <c r="C33" s="39"/>
      <c r="D33" s="39"/>
    </row>
    <row r="34" ht="22.9" customHeight="1" spans="1:4">
      <c r="A34" s="47" t="s">
        <v>2555</v>
      </c>
      <c r="B34" s="38"/>
      <c r="C34" s="39"/>
      <c r="D34" s="39"/>
    </row>
    <row r="35" ht="22.9" customHeight="1" spans="1:4">
      <c r="A35" s="33" t="s">
        <v>2517</v>
      </c>
      <c r="B35" s="38"/>
      <c r="C35" s="39"/>
      <c r="D35" s="39"/>
    </row>
    <row r="36" ht="22.9" customHeight="1" spans="1:4">
      <c r="A36" s="48" t="s">
        <v>2556</v>
      </c>
      <c r="B36" s="38"/>
      <c r="C36" s="39"/>
      <c r="D36" s="39"/>
    </row>
    <row r="37" ht="22.9" customHeight="1" spans="1:4">
      <c r="A37" s="48" t="s">
        <v>2557</v>
      </c>
      <c r="B37" s="38"/>
      <c r="C37" s="39"/>
      <c r="D37" s="39"/>
    </row>
    <row r="38" ht="22.9" customHeight="1" spans="1:4">
      <c r="A38" s="48" t="s">
        <v>2558</v>
      </c>
      <c r="B38" s="38"/>
      <c r="C38" s="39"/>
      <c r="D38" s="39"/>
    </row>
    <row r="39" ht="22.9" customHeight="1" spans="1:4">
      <c r="A39" s="48" t="s">
        <v>2559</v>
      </c>
      <c r="B39" s="38"/>
      <c r="C39" s="39"/>
      <c r="D39" s="39"/>
    </row>
    <row r="40" ht="22.9" customHeight="1" spans="1:4">
      <c r="A40" s="33" t="s">
        <v>2518</v>
      </c>
      <c r="B40" s="38"/>
      <c r="C40" s="39"/>
      <c r="D40" s="39"/>
    </row>
    <row r="41" ht="22.9" customHeight="1" spans="1:4">
      <c r="A41" s="49" t="s">
        <v>2560</v>
      </c>
      <c r="B41" s="38"/>
      <c r="C41" s="39"/>
      <c r="D41" s="39"/>
    </row>
    <row r="42" ht="22.9" customHeight="1" spans="1:4">
      <c r="A42" s="49" t="s">
        <v>2561</v>
      </c>
      <c r="B42" s="38"/>
      <c r="C42" s="39"/>
      <c r="D42" s="39"/>
    </row>
    <row r="43" ht="22.9" customHeight="1" spans="1:4">
      <c r="A43" s="49" t="s">
        <v>2537</v>
      </c>
      <c r="B43" s="38"/>
      <c r="C43" s="39"/>
      <c r="D43" s="39"/>
    </row>
    <row r="44" ht="22.9" customHeight="1" spans="1:4">
      <c r="A44" s="49" t="s">
        <v>2562</v>
      </c>
      <c r="B44" s="38"/>
      <c r="C44" s="39"/>
      <c r="D44" s="39"/>
    </row>
    <row r="45" ht="22.9" customHeight="1" spans="1:4">
      <c r="A45" s="49" t="s">
        <v>2563</v>
      </c>
      <c r="B45" s="38"/>
      <c r="C45" s="39"/>
      <c r="D45" s="39"/>
    </row>
    <row r="46" ht="22.9" customHeight="1" spans="1:4">
      <c r="A46" s="33" t="s">
        <v>2519</v>
      </c>
      <c r="B46" s="38"/>
      <c r="C46" s="39"/>
      <c r="D46" s="39"/>
    </row>
    <row r="47" ht="22.9" customHeight="1" spans="1:4">
      <c r="A47" s="50" t="s">
        <v>2564</v>
      </c>
      <c r="B47" s="38"/>
      <c r="C47" s="39"/>
      <c r="D47" s="39"/>
    </row>
    <row r="48" ht="22.9" customHeight="1" spans="1:4">
      <c r="A48" s="50" t="s">
        <v>2565</v>
      </c>
      <c r="B48" s="38"/>
      <c r="C48" s="39"/>
      <c r="D48" s="39"/>
    </row>
    <row r="49" ht="22.9" customHeight="1" spans="1:4">
      <c r="A49" s="50" t="s">
        <v>2566</v>
      </c>
      <c r="B49" s="38"/>
      <c r="C49" s="39"/>
      <c r="D49" s="39"/>
    </row>
  </sheetData>
  <mergeCells count="1">
    <mergeCell ref="A2:D2"/>
  </mergeCells>
  <conditionalFormatting sqref="A5:A14">
    <cfRule type="expression" dxfId="1" priority="1" stopIfTrue="1">
      <formula>"len($A:$A)=3"</formula>
    </cfRule>
  </conditionalFormatting>
  <pageMargins left="0.708661417322835" right="0.708661417322835" top="0.748031496062992" bottom="0.748031496062992" header="0.31496062992126" footer="0.31496062992126"/>
  <pageSetup paperSize="9" scale="91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  <pageSetUpPr fitToPage="1"/>
  </sheetPr>
  <dimension ref="A1:E41"/>
  <sheetViews>
    <sheetView workbookViewId="0">
      <selection activeCell="J16" sqref="J16"/>
    </sheetView>
  </sheetViews>
  <sheetFormatPr defaultColWidth="9" defaultRowHeight="14.25" outlineLevelCol="4"/>
  <cols>
    <col min="1" max="1" width="40.25" customWidth="1"/>
    <col min="2" max="2" width="15.375" customWidth="1"/>
    <col min="3" max="3" width="12.125" customWidth="1"/>
    <col min="4" max="5" width="11.375" customWidth="1"/>
  </cols>
  <sheetData>
    <row r="1" ht="24.75" customHeight="1" spans="1:1">
      <c r="A1" s="12" t="s">
        <v>2567</v>
      </c>
    </row>
    <row r="2" ht="37.5" customHeight="1" spans="1:5">
      <c r="A2" s="13" t="s">
        <v>2568</v>
      </c>
      <c r="B2" s="13"/>
      <c r="C2" s="13"/>
      <c r="D2" s="13"/>
      <c r="E2" s="13"/>
    </row>
    <row r="3" ht="24.75" customHeight="1" spans="1:5">
      <c r="A3" s="14"/>
      <c r="B3" s="14"/>
      <c r="C3" s="14"/>
      <c r="D3" s="14"/>
      <c r="E3" s="15" t="s">
        <v>61</v>
      </c>
    </row>
    <row r="4" ht="21.75" customHeight="1" spans="1:5">
      <c r="A4" s="16" t="s">
        <v>2569</v>
      </c>
      <c r="B4" s="16" t="s">
        <v>2570</v>
      </c>
      <c r="C4" s="17" t="s">
        <v>2571</v>
      </c>
      <c r="D4" s="18" t="s">
        <v>2572</v>
      </c>
      <c r="E4" s="18"/>
    </row>
    <row r="5" ht="32.45" customHeight="1" spans="1:5">
      <c r="A5" s="16"/>
      <c r="B5" s="16"/>
      <c r="C5" s="17"/>
      <c r="D5" s="18" t="s">
        <v>2573</v>
      </c>
      <c r="E5" s="18" t="s">
        <v>2574</v>
      </c>
    </row>
    <row r="6" ht="24.95" customHeight="1" spans="1:5">
      <c r="A6" s="19" t="s">
        <v>165</v>
      </c>
      <c r="B6" s="20"/>
      <c r="C6" s="21"/>
      <c r="D6" s="22"/>
      <c r="E6" s="22"/>
    </row>
    <row r="7" ht="24.95" customHeight="1" spans="1:5">
      <c r="A7" s="23" t="s">
        <v>2575</v>
      </c>
      <c r="B7" s="20"/>
      <c r="C7" s="21"/>
      <c r="D7" s="22"/>
      <c r="E7" s="22"/>
    </row>
    <row r="8" ht="24.95" customHeight="1" spans="1:5">
      <c r="A8" s="19" t="s">
        <v>2576</v>
      </c>
      <c r="B8" s="20"/>
      <c r="C8" s="21"/>
      <c r="D8" s="22"/>
      <c r="E8" s="22"/>
    </row>
    <row r="9" ht="24.95" customHeight="1" spans="1:5">
      <c r="A9" s="23" t="s">
        <v>2575</v>
      </c>
      <c r="B9" s="20"/>
      <c r="C9" s="21"/>
      <c r="D9" s="22"/>
      <c r="E9" s="22"/>
    </row>
    <row r="10" ht="24.95" customHeight="1" spans="1:5">
      <c r="A10" s="19" t="s">
        <v>2577</v>
      </c>
      <c r="B10" s="20"/>
      <c r="C10" s="21"/>
      <c r="D10" s="22"/>
      <c r="E10" s="22"/>
    </row>
    <row r="11" ht="24.95" customHeight="1" spans="1:5">
      <c r="A11" s="23" t="s">
        <v>2575</v>
      </c>
      <c r="B11" s="20"/>
      <c r="C11" s="21"/>
      <c r="D11" s="22"/>
      <c r="E11" s="22"/>
    </row>
    <row r="12" ht="24.95" customHeight="1" spans="1:5">
      <c r="A12" s="19" t="s">
        <v>2578</v>
      </c>
      <c r="B12" s="20"/>
      <c r="C12" s="21"/>
      <c r="D12" s="22"/>
      <c r="E12" s="22"/>
    </row>
    <row r="13" ht="24.95" customHeight="1" spans="1:5">
      <c r="A13" s="23" t="s">
        <v>2575</v>
      </c>
      <c r="B13" s="20"/>
      <c r="C13" s="21"/>
      <c r="D13" s="22"/>
      <c r="E13" s="22"/>
    </row>
    <row r="14" ht="24.95" customHeight="1" spans="1:5">
      <c r="A14" s="19" t="s">
        <v>2579</v>
      </c>
      <c r="B14" s="20"/>
      <c r="C14" s="21"/>
      <c r="D14" s="22"/>
      <c r="E14" s="22"/>
    </row>
    <row r="15" ht="24.95" customHeight="1" spans="1:5">
      <c r="A15" s="23" t="s">
        <v>2575</v>
      </c>
      <c r="B15" s="20"/>
      <c r="C15" s="21"/>
      <c r="D15" s="22"/>
      <c r="E15" s="22"/>
    </row>
    <row r="16" ht="24.95" customHeight="1" spans="1:5">
      <c r="A16" s="19" t="s">
        <v>2580</v>
      </c>
      <c r="B16" s="20"/>
      <c r="C16" s="21"/>
      <c r="D16" s="22"/>
      <c r="E16" s="22"/>
    </row>
    <row r="17" ht="24.95" customHeight="1" spans="1:5">
      <c r="A17" s="23" t="s">
        <v>2575</v>
      </c>
      <c r="B17" s="20"/>
      <c r="C17" s="21"/>
      <c r="D17" s="22"/>
      <c r="E17" s="22"/>
    </row>
    <row r="18" ht="24.95" customHeight="1" spans="1:5">
      <c r="A18" s="19" t="s">
        <v>2581</v>
      </c>
      <c r="B18" s="20"/>
      <c r="C18" s="21"/>
      <c r="D18" s="22"/>
      <c r="E18" s="22"/>
    </row>
    <row r="19" ht="24.95" customHeight="1" spans="1:5">
      <c r="A19" s="23" t="s">
        <v>2575</v>
      </c>
      <c r="B19" s="20"/>
      <c r="C19" s="21"/>
      <c r="D19" s="22"/>
      <c r="E19" s="22"/>
    </row>
    <row r="20" ht="24.95" customHeight="1" spans="1:5">
      <c r="A20" s="19" t="s">
        <v>2582</v>
      </c>
      <c r="B20" s="20"/>
      <c r="C20" s="21"/>
      <c r="D20" s="22"/>
      <c r="E20" s="22"/>
    </row>
    <row r="21" ht="24.95" customHeight="1" spans="1:5">
      <c r="A21" s="23" t="s">
        <v>2575</v>
      </c>
      <c r="B21" s="20"/>
      <c r="C21" s="21"/>
      <c r="D21" s="22"/>
      <c r="E21" s="22"/>
    </row>
    <row r="22" ht="24.95" customHeight="1" spans="1:5">
      <c r="A22" s="19" t="s">
        <v>2583</v>
      </c>
      <c r="B22" s="20"/>
      <c r="C22" s="21"/>
      <c r="D22" s="22"/>
      <c r="E22" s="22"/>
    </row>
    <row r="23" ht="24.95" customHeight="1" spans="1:5">
      <c r="A23" s="23" t="s">
        <v>2575</v>
      </c>
      <c r="B23" s="20"/>
      <c r="C23" s="21"/>
      <c r="D23" s="22"/>
      <c r="E23" s="22"/>
    </row>
    <row r="24" ht="24.95" customHeight="1" spans="1:5">
      <c r="A24" s="19" t="s">
        <v>2584</v>
      </c>
      <c r="B24" s="20"/>
      <c r="C24" s="21"/>
      <c r="D24" s="22"/>
      <c r="E24" s="22"/>
    </row>
    <row r="25" ht="24.95" customHeight="1" spans="1:5">
      <c r="A25" s="23" t="s">
        <v>2575</v>
      </c>
      <c r="B25" s="20"/>
      <c r="C25" s="21"/>
      <c r="D25" s="22"/>
      <c r="E25" s="22"/>
    </row>
    <row r="26" ht="24.95" customHeight="1" spans="1:5">
      <c r="A26" s="19" t="s">
        <v>2585</v>
      </c>
      <c r="B26" s="20"/>
      <c r="C26" s="21"/>
      <c r="D26" s="22"/>
      <c r="E26" s="22"/>
    </row>
    <row r="27" ht="24.95" customHeight="1" spans="1:5">
      <c r="A27" s="23" t="s">
        <v>2575</v>
      </c>
      <c r="B27" s="20"/>
      <c r="C27" s="21"/>
      <c r="D27" s="22"/>
      <c r="E27" s="22"/>
    </row>
    <row r="28" ht="24.95" customHeight="1" spans="1:5">
      <c r="A28" s="19" t="s">
        <v>2586</v>
      </c>
      <c r="B28" s="20"/>
      <c r="C28" s="21"/>
      <c r="D28" s="22"/>
      <c r="E28" s="22"/>
    </row>
    <row r="29" ht="24.95" customHeight="1" spans="1:5">
      <c r="A29" s="23" t="s">
        <v>2575</v>
      </c>
      <c r="B29" s="20"/>
      <c r="C29" s="21"/>
      <c r="D29" s="22"/>
      <c r="E29" s="22"/>
    </row>
    <row r="30" ht="24.95" customHeight="1" spans="1:5">
      <c r="A30" s="19" t="s">
        <v>2587</v>
      </c>
      <c r="B30" s="20"/>
      <c r="C30" s="21"/>
      <c r="D30" s="22"/>
      <c r="E30" s="22"/>
    </row>
    <row r="31" ht="24.95" customHeight="1" spans="1:5">
      <c r="A31" s="23" t="s">
        <v>2575</v>
      </c>
      <c r="B31" s="20"/>
      <c r="C31" s="21"/>
      <c r="D31" s="22"/>
      <c r="E31" s="22"/>
    </row>
    <row r="32" ht="24.95" customHeight="1" spans="1:5">
      <c r="A32" s="19" t="s">
        <v>2588</v>
      </c>
      <c r="B32" s="20"/>
      <c r="C32" s="21"/>
      <c r="D32" s="22"/>
      <c r="E32" s="22"/>
    </row>
    <row r="33" ht="24.95" customHeight="1" spans="1:5">
      <c r="A33" s="23" t="s">
        <v>2575</v>
      </c>
      <c r="B33" s="20"/>
      <c r="C33" s="21"/>
      <c r="D33" s="22"/>
      <c r="E33" s="22"/>
    </row>
    <row r="34" ht="24.95" customHeight="1" spans="1:5">
      <c r="A34" s="19" t="s">
        <v>2589</v>
      </c>
      <c r="B34" s="20"/>
      <c r="C34" s="21"/>
      <c r="D34" s="22"/>
      <c r="E34" s="22"/>
    </row>
    <row r="35" ht="24.95" customHeight="1" spans="1:5">
      <c r="A35" s="23" t="s">
        <v>2575</v>
      </c>
      <c r="B35" s="20"/>
      <c r="C35" s="21"/>
      <c r="D35" s="22"/>
      <c r="E35" s="22"/>
    </row>
    <row r="36" ht="24.95" customHeight="1" spans="1:5">
      <c r="A36" s="19" t="s">
        <v>2590</v>
      </c>
      <c r="B36" s="20"/>
      <c r="C36" s="21"/>
      <c r="D36" s="22"/>
      <c r="E36" s="22"/>
    </row>
    <row r="37" ht="24.95" customHeight="1" spans="1:5">
      <c r="A37" s="23" t="s">
        <v>2575</v>
      </c>
      <c r="B37" s="20"/>
      <c r="C37" s="21"/>
      <c r="D37" s="22"/>
      <c r="E37" s="22"/>
    </row>
    <row r="38" ht="24.95" customHeight="1" spans="1:5">
      <c r="A38" s="19" t="s">
        <v>2591</v>
      </c>
      <c r="B38" s="20"/>
      <c r="C38" s="21"/>
      <c r="D38" s="22"/>
      <c r="E38" s="22"/>
    </row>
    <row r="39" ht="24.95" customHeight="1" spans="1:5">
      <c r="A39" s="23" t="s">
        <v>2575</v>
      </c>
      <c r="B39" s="20"/>
      <c r="C39" s="21"/>
      <c r="D39" s="22"/>
      <c r="E39" s="22"/>
    </row>
    <row r="40" ht="24.95" customHeight="1" spans="1:5">
      <c r="A40" s="19" t="s">
        <v>2592</v>
      </c>
      <c r="B40" s="20"/>
      <c r="C40" s="21"/>
      <c r="D40" s="22"/>
      <c r="E40" s="22"/>
    </row>
    <row r="41" ht="24.95" customHeight="1" spans="1:5">
      <c r="A41" s="23" t="s">
        <v>2575</v>
      </c>
      <c r="B41" s="22"/>
      <c r="C41" s="22"/>
      <c r="D41" s="22"/>
      <c r="E41" s="22"/>
    </row>
  </sheetData>
  <mergeCells count="5">
    <mergeCell ref="A2:E2"/>
    <mergeCell ref="D4:E4"/>
    <mergeCell ref="A4:A5"/>
    <mergeCell ref="B4:B5"/>
    <mergeCell ref="C4:C5"/>
  </mergeCells>
  <pageMargins left="0.708661417322835" right="0.708661417322835" top="0.748031496062992" bottom="0.748031496062992" header="0.31496062992126" footer="0.31496062992126"/>
  <pageSetup paperSize="9" scale="90" fitToHeight="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E14" sqref="E14"/>
    </sheetView>
  </sheetViews>
  <sheetFormatPr defaultColWidth="8.75" defaultRowHeight="14.25" outlineLevelCol="3"/>
  <cols>
    <col min="1" max="1" width="11.375" style="1" customWidth="1"/>
    <col min="2" max="2" width="34.25" style="1" customWidth="1"/>
    <col min="3" max="3" width="34.125" style="1" customWidth="1"/>
    <col min="4" max="4" width="8.75" style="1" hidden="1" customWidth="1"/>
    <col min="5" max="16384" width="8.75" style="1"/>
  </cols>
  <sheetData>
    <row r="1" spans="1:1">
      <c r="A1" s="1" t="s">
        <v>2593</v>
      </c>
    </row>
    <row r="2" ht="29.45" customHeight="1" spans="1:3">
      <c r="A2" s="2" t="s">
        <v>2594</v>
      </c>
      <c r="B2" s="2"/>
      <c r="C2" s="2"/>
    </row>
    <row r="3" ht="25.9" customHeight="1" spans="1:3">
      <c r="A3" s="3"/>
      <c r="B3" s="4"/>
      <c r="C3" s="5" t="s">
        <v>61</v>
      </c>
    </row>
    <row r="4" ht="27.75" customHeight="1" spans="1:3">
      <c r="A4" s="6" t="s">
        <v>2595</v>
      </c>
      <c r="B4" s="6"/>
      <c r="C4" s="6" t="s">
        <v>2297</v>
      </c>
    </row>
    <row r="5" ht="27.75" customHeight="1" spans="1:4">
      <c r="A5" s="7" t="s">
        <v>2596</v>
      </c>
      <c r="B5" s="7"/>
      <c r="C5" s="8">
        <v>117264.09</v>
      </c>
      <c r="D5" s="1">
        <f>C5+'附表5-3'!C5</f>
        <v>118790.78</v>
      </c>
    </row>
    <row r="6" ht="27.75" customHeight="1" spans="1:3">
      <c r="A6" s="7" t="s">
        <v>2597</v>
      </c>
      <c r="B6" s="7"/>
      <c r="C6" s="8">
        <f>16300-1069</f>
        <v>15231</v>
      </c>
    </row>
    <row r="7" ht="27.75" customHeight="1" spans="1:3">
      <c r="A7" s="7" t="s">
        <v>2598</v>
      </c>
      <c r="B7" s="7"/>
      <c r="C7" s="8">
        <f>1980+2272.34-500</f>
        <v>3752.34</v>
      </c>
    </row>
    <row r="8" ht="27.75" customHeight="1" spans="1:4">
      <c r="A8" s="7" t="s">
        <v>2599</v>
      </c>
      <c r="B8" s="7"/>
      <c r="C8" s="8">
        <f>C5+C6-C7</f>
        <v>128742.75</v>
      </c>
      <c r="D8" s="1">
        <f>C8+'附表5-3'!C8</f>
        <v>137169.44</v>
      </c>
    </row>
    <row r="9" ht="27.75" customHeight="1" spans="1:3">
      <c r="A9" s="6" t="s">
        <v>2600</v>
      </c>
      <c r="B9" s="6"/>
      <c r="C9" s="6" t="s">
        <v>2297</v>
      </c>
    </row>
    <row r="10" ht="27.75" customHeight="1" spans="1:3">
      <c r="A10" s="7" t="s">
        <v>2601</v>
      </c>
      <c r="B10" s="7"/>
      <c r="C10" s="9">
        <v>141724</v>
      </c>
    </row>
    <row r="11" ht="27.75" customHeight="1" spans="1:3">
      <c r="A11" s="7" t="s">
        <v>2602</v>
      </c>
      <c r="B11" s="7"/>
      <c r="C11" s="9">
        <v>16300</v>
      </c>
    </row>
    <row r="12" ht="27.75" customHeight="1" spans="1:3">
      <c r="A12" s="7" t="s">
        <v>2603</v>
      </c>
      <c r="B12" s="7"/>
      <c r="C12" s="9">
        <v>158024</v>
      </c>
    </row>
    <row r="13" ht="54.6" customHeight="1" spans="1:3">
      <c r="A13" s="11" t="s">
        <v>2604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C8" sqref="C8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2605</v>
      </c>
    </row>
    <row r="2" ht="29.45" customHeight="1" spans="1:3">
      <c r="A2" s="2" t="s">
        <v>2606</v>
      </c>
      <c r="B2" s="2"/>
      <c r="C2" s="2"/>
    </row>
    <row r="3" ht="25.9" customHeight="1" spans="1:3">
      <c r="A3" s="3"/>
      <c r="B3" s="4"/>
      <c r="C3" s="5" t="s">
        <v>61</v>
      </c>
    </row>
    <row r="4" ht="29.25" customHeight="1" spans="1:3">
      <c r="A4" s="6" t="s">
        <v>2595</v>
      </c>
      <c r="B4" s="6"/>
      <c r="C4" s="6" t="s">
        <v>2297</v>
      </c>
    </row>
    <row r="5" ht="29.25" customHeight="1" spans="1:3">
      <c r="A5" s="7" t="s">
        <v>2607</v>
      </c>
      <c r="B5" s="7"/>
      <c r="C5" s="8">
        <f>1512+14.69</f>
        <v>1526.69</v>
      </c>
    </row>
    <row r="6" ht="29.25" customHeight="1" spans="1:3">
      <c r="A6" s="7" t="s">
        <v>2608</v>
      </c>
      <c r="B6" s="7"/>
      <c r="C6" s="8">
        <v>6900</v>
      </c>
    </row>
    <row r="7" ht="29.25" customHeight="1" spans="1:3">
      <c r="A7" s="7" t="s">
        <v>2609</v>
      </c>
      <c r="B7" s="7"/>
      <c r="C7" s="8">
        <v>0</v>
      </c>
    </row>
    <row r="8" ht="29.25" customHeight="1" spans="1:3">
      <c r="A8" s="7" t="s">
        <v>2610</v>
      </c>
      <c r="B8" s="7"/>
      <c r="C8" s="8">
        <f>C5+C6-C7</f>
        <v>8426.69</v>
      </c>
    </row>
    <row r="9" ht="29.25" customHeight="1" spans="1:3">
      <c r="A9" s="6" t="s">
        <v>2600</v>
      </c>
      <c r="B9" s="6"/>
      <c r="C9" s="6" t="s">
        <v>2297</v>
      </c>
    </row>
    <row r="10" ht="29.25" customHeight="1" spans="1:3">
      <c r="A10" s="7" t="s">
        <v>2611</v>
      </c>
      <c r="B10" s="7"/>
      <c r="C10" s="9">
        <v>5321</v>
      </c>
    </row>
    <row r="11" ht="29.25" customHeight="1" spans="1:3">
      <c r="A11" s="7" t="s">
        <v>2612</v>
      </c>
      <c r="B11" s="7"/>
      <c r="C11" s="9">
        <v>6900</v>
      </c>
    </row>
    <row r="12" ht="29.25" customHeight="1" spans="1:3">
      <c r="A12" s="7" t="s">
        <v>2613</v>
      </c>
      <c r="B12" s="7"/>
      <c r="C12" s="9">
        <v>12221</v>
      </c>
    </row>
    <row r="13" spans="1:3">
      <c r="A13" s="3"/>
      <c r="B13" s="3"/>
      <c r="C13" s="3"/>
    </row>
    <row r="14" ht="49.9" customHeight="1" spans="1:3">
      <c r="A14" s="10" t="s">
        <v>2604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N19" sqref="N19"/>
    </sheetView>
  </sheetViews>
  <sheetFormatPr defaultColWidth="9" defaultRowHeight="14.25"/>
  <cols>
    <col min="1" max="1" width="38.375" customWidth="1"/>
    <col min="2" max="2" width="12.125" customWidth="1"/>
    <col min="3" max="3" width="13.375" customWidth="1"/>
    <col min="4" max="4" width="15.125" customWidth="1"/>
    <col min="6" max="6" width="22.75" hidden="1" customWidth="1"/>
    <col min="7" max="7" width="9" hidden="1" customWidth="1"/>
    <col min="8" max="8" width="16.5" hidden="1" customWidth="1"/>
    <col min="9" max="9" width="10.75" hidden="1" customWidth="1"/>
    <col min="10" max="10" width="9.5" hidden="1" customWidth="1"/>
  </cols>
  <sheetData>
    <row r="1" ht="18" customHeight="1" spans="1:2">
      <c r="A1" s="224" t="s">
        <v>162</v>
      </c>
      <c r="B1" s="225"/>
    </row>
    <row r="2" ht="20.25" spans="1:4">
      <c r="A2" s="226" t="s">
        <v>163</v>
      </c>
      <c r="B2" s="226"/>
      <c r="C2" s="226"/>
      <c r="D2" s="226"/>
    </row>
    <row r="3" spans="1:4">
      <c r="A3" s="228"/>
      <c r="B3" s="225"/>
      <c r="D3" s="181" t="s">
        <v>61</v>
      </c>
    </row>
    <row r="4" ht="42.6" customHeight="1" spans="1:4">
      <c r="A4" s="16" t="s">
        <v>164</v>
      </c>
      <c r="B4" s="16" t="s">
        <v>63</v>
      </c>
      <c r="C4" s="122" t="s">
        <v>64</v>
      </c>
      <c r="D4" s="17" t="s">
        <v>65</v>
      </c>
    </row>
    <row r="5" spans="1:10">
      <c r="A5" s="19" t="s">
        <v>165</v>
      </c>
      <c r="B5" s="322">
        <v>19787</v>
      </c>
      <c r="C5" s="322">
        <v>15079</v>
      </c>
      <c r="D5" s="38">
        <f t="shared" ref="D5:D32" si="0">ROUND(B5/C5*100,2)</f>
        <v>131.22</v>
      </c>
      <c r="F5" s="218" t="s">
        <v>165</v>
      </c>
      <c r="G5" s="323">
        <v>15939</v>
      </c>
      <c r="H5" s="324" t="s">
        <v>165</v>
      </c>
      <c r="I5" s="335">
        <v>10321.54</v>
      </c>
      <c r="J5" s="336">
        <f>G5-I5</f>
        <v>5617.46</v>
      </c>
    </row>
    <row r="6" spans="1:10">
      <c r="A6" s="19" t="s">
        <v>166</v>
      </c>
      <c r="B6" s="322">
        <v>0</v>
      </c>
      <c r="C6" s="322">
        <v>0</v>
      </c>
      <c r="D6" s="38"/>
      <c r="F6" s="218" t="s">
        <v>166</v>
      </c>
      <c r="G6" s="323">
        <v>0</v>
      </c>
      <c r="H6" s="324" t="s">
        <v>166</v>
      </c>
      <c r="I6" s="335">
        <v>0</v>
      </c>
      <c r="J6" s="336">
        <f t="shared" ref="J6:J29" si="1">G6-I6</f>
        <v>0</v>
      </c>
    </row>
    <row r="7" spans="1:10">
      <c r="A7" s="19" t="s">
        <v>167</v>
      </c>
      <c r="B7" s="322">
        <v>248</v>
      </c>
      <c r="C7" s="322">
        <v>259</v>
      </c>
      <c r="D7" s="38">
        <f t="shared" si="0"/>
        <v>95.75</v>
      </c>
      <c r="F7" s="218" t="s">
        <v>167</v>
      </c>
      <c r="G7" s="323">
        <v>248</v>
      </c>
      <c r="H7" s="324" t="s">
        <v>167</v>
      </c>
      <c r="I7" s="335">
        <v>228.03</v>
      </c>
      <c r="J7" s="336">
        <f t="shared" si="1"/>
        <v>19.97</v>
      </c>
    </row>
    <row r="8" spans="1:10">
      <c r="A8" s="19" t="s">
        <v>168</v>
      </c>
      <c r="B8" s="322">
        <v>4990</v>
      </c>
      <c r="C8" s="322">
        <v>4922</v>
      </c>
      <c r="D8" s="38">
        <f t="shared" si="0"/>
        <v>101.38</v>
      </c>
      <c r="F8" s="218" t="s">
        <v>169</v>
      </c>
      <c r="G8" s="323">
        <v>4751</v>
      </c>
      <c r="H8" s="324" t="s">
        <v>168</v>
      </c>
      <c r="I8" s="335">
        <v>5073.01</v>
      </c>
      <c r="J8" s="336">
        <f t="shared" si="1"/>
        <v>-322.01</v>
      </c>
    </row>
    <row r="9" spans="1:10">
      <c r="A9" s="19" t="s">
        <v>170</v>
      </c>
      <c r="B9" s="322">
        <v>20663</v>
      </c>
      <c r="C9" s="322">
        <v>21842</v>
      </c>
      <c r="D9" s="38">
        <f t="shared" si="0"/>
        <v>94.6</v>
      </c>
      <c r="F9" s="218" t="s">
        <v>170</v>
      </c>
      <c r="G9" s="323">
        <v>20263</v>
      </c>
      <c r="H9" s="324" t="s">
        <v>170</v>
      </c>
      <c r="I9" s="335">
        <v>20205.85</v>
      </c>
      <c r="J9" s="336">
        <f t="shared" si="1"/>
        <v>57.15</v>
      </c>
    </row>
    <row r="10" spans="1:10">
      <c r="A10" s="19" t="s">
        <v>171</v>
      </c>
      <c r="B10" s="322">
        <v>810</v>
      </c>
      <c r="C10" s="322">
        <v>631</v>
      </c>
      <c r="D10" s="38">
        <f t="shared" si="0"/>
        <v>128.37</v>
      </c>
      <c r="F10" s="218" t="s">
        <v>171</v>
      </c>
      <c r="G10" s="323">
        <v>760</v>
      </c>
      <c r="H10" s="324" t="s">
        <v>171</v>
      </c>
      <c r="I10" s="335">
        <v>668.08</v>
      </c>
      <c r="J10" s="336">
        <f t="shared" si="1"/>
        <v>91.92</v>
      </c>
    </row>
    <row r="11" spans="1:10">
      <c r="A11" s="19" t="s">
        <v>172</v>
      </c>
      <c r="B11" s="322">
        <v>1092</v>
      </c>
      <c r="C11" s="322">
        <v>993</v>
      </c>
      <c r="D11" s="38">
        <f t="shared" si="0"/>
        <v>109.97</v>
      </c>
      <c r="F11" s="218" t="s">
        <v>172</v>
      </c>
      <c r="G11" s="323">
        <v>1042</v>
      </c>
      <c r="H11" s="325" t="s">
        <v>172</v>
      </c>
      <c r="I11" s="335">
        <v>1052.4</v>
      </c>
      <c r="J11" s="336">
        <f t="shared" si="1"/>
        <v>-10.4</v>
      </c>
    </row>
    <row r="12" spans="1:10">
      <c r="A12" s="19" t="s">
        <v>173</v>
      </c>
      <c r="B12" s="322">
        <v>10272</v>
      </c>
      <c r="C12" s="322">
        <v>6229</v>
      </c>
      <c r="D12" s="38">
        <f t="shared" si="0"/>
        <v>164.91</v>
      </c>
      <c r="F12" s="218" t="s">
        <v>173</v>
      </c>
      <c r="G12" s="323">
        <v>6882</v>
      </c>
      <c r="H12" s="325" t="s">
        <v>173</v>
      </c>
      <c r="I12" s="335">
        <v>6478.17</v>
      </c>
      <c r="J12" s="336">
        <f t="shared" si="1"/>
        <v>403.83</v>
      </c>
    </row>
    <row r="13" spans="1:10">
      <c r="A13" s="19" t="s">
        <v>174</v>
      </c>
      <c r="B13" s="322">
        <v>6149</v>
      </c>
      <c r="C13" s="322">
        <v>6134</v>
      </c>
      <c r="D13" s="38">
        <f t="shared" si="0"/>
        <v>100.24</v>
      </c>
      <c r="F13" s="218" t="s">
        <v>175</v>
      </c>
      <c r="G13" s="323">
        <v>5801</v>
      </c>
      <c r="H13" s="325" t="s">
        <v>174</v>
      </c>
      <c r="I13" s="335">
        <v>5309.05</v>
      </c>
      <c r="J13" s="336">
        <f t="shared" si="1"/>
        <v>491.95</v>
      </c>
    </row>
    <row r="14" spans="1:10">
      <c r="A14" s="19" t="s">
        <v>176</v>
      </c>
      <c r="B14" s="322">
        <v>4583</v>
      </c>
      <c r="C14" s="322">
        <v>4479</v>
      </c>
      <c r="D14" s="38">
        <f t="shared" si="0"/>
        <v>102.32</v>
      </c>
      <c r="F14" s="218" t="s">
        <v>176</v>
      </c>
      <c r="G14" s="323">
        <v>1676</v>
      </c>
      <c r="H14" s="324" t="s">
        <v>176</v>
      </c>
      <c r="I14" s="335">
        <v>876.27</v>
      </c>
      <c r="J14" s="336">
        <f t="shared" si="1"/>
        <v>799.73</v>
      </c>
    </row>
    <row r="15" spans="1:10">
      <c r="A15" s="19" t="s">
        <v>177</v>
      </c>
      <c r="B15" s="322">
        <v>2723</v>
      </c>
      <c r="C15" s="322">
        <v>2578</v>
      </c>
      <c r="D15" s="38">
        <f t="shared" si="0"/>
        <v>105.62</v>
      </c>
      <c r="F15" s="218" t="s">
        <v>177</v>
      </c>
      <c r="G15" s="323">
        <v>2694</v>
      </c>
      <c r="H15" s="325" t="s">
        <v>177</v>
      </c>
      <c r="I15" s="335">
        <v>3559.53</v>
      </c>
      <c r="J15" s="336">
        <f t="shared" si="1"/>
        <v>-865.53</v>
      </c>
    </row>
    <row r="16" spans="1:10">
      <c r="A16" s="19" t="s">
        <v>178</v>
      </c>
      <c r="B16" s="322">
        <v>12199</v>
      </c>
      <c r="C16" s="322">
        <v>10488</v>
      </c>
      <c r="D16" s="38">
        <f t="shared" si="0"/>
        <v>116.31</v>
      </c>
      <c r="F16" s="218" t="s">
        <v>178</v>
      </c>
      <c r="G16" s="323">
        <v>9154</v>
      </c>
      <c r="H16" s="325" t="s">
        <v>178</v>
      </c>
      <c r="I16" s="335">
        <v>7574.79</v>
      </c>
      <c r="J16" s="336">
        <f t="shared" si="1"/>
        <v>1579.21</v>
      </c>
    </row>
    <row r="17" spans="1:10">
      <c r="A17" s="19" t="s">
        <v>179</v>
      </c>
      <c r="B17" s="322">
        <v>1536</v>
      </c>
      <c r="C17" s="322">
        <v>1595</v>
      </c>
      <c r="D17" s="38">
        <f t="shared" si="0"/>
        <v>96.3</v>
      </c>
      <c r="F17" s="218" t="s">
        <v>179</v>
      </c>
      <c r="G17" s="323">
        <v>1536</v>
      </c>
      <c r="H17" s="325" t="s">
        <v>179</v>
      </c>
      <c r="I17" s="335">
        <v>1335.68</v>
      </c>
      <c r="J17" s="336">
        <f t="shared" si="1"/>
        <v>200.32</v>
      </c>
    </row>
    <row r="18" spans="1:10">
      <c r="A18" s="19" t="s">
        <v>180</v>
      </c>
      <c r="B18" s="322">
        <v>2853</v>
      </c>
      <c r="C18" s="322">
        <v>3323</v>
      </c>
      <c r="D18" s="38">
        <f t="shared" si="0"/>
        <v>85.86</v>
      </c>
      <c r="F18" s="326" t="s">
        <v>180</v>
      </c>
      <c r="G18" s="323">
        <v>2853</v>
      </c>
      <c r="H18" s="325" t="s">
        <v>180</v>
      </c>
      <c r="I18" s="335">
        <v>2564.49</v>
      </c>
      <c r="J18" s="336">
        <f t="shared" si="1"/>
        <v>288.51</v>
      </c>
    </row>
    <row r="19" spans="1:10">
      <c r="A19" s="19" t="s">
        <v>181</v>
      </c>
      <c r="B19" s="322">
        <v>304</v>
      </c>
      <c r="C19" s="322">
        <v>497</v>
      </c>
      <c r="D19" s="38">
        <f t="shared" si="0"/>
        <v>61.17</v>
      </c>
      <c r="F19" s="326" t="s">
        <v>181</v>
      </c>
      <c r="G19" s="323">
        <v>304</v>
      </c>
      <c r="H19" s="324" t="s">
        <v>181</v>
      </c>
      <c r="I19" s="335">
        <v>161.9</v>
      </c>
      <c r="J19" s="336">
        <f t="shared" si="1"/>
        <v>142.1</v>
      </c>
    </row>
    <row r="20" spans="1:10">
      <c r="A20" s="19" t="s">
        <v>182</v>
      </c>
      <c r="B20" s="322">
        <v>0</v>
      </c>
      <c r="C20" s="322">
        <v>0</v>
      </c>
      <c r="D20" s="38"/>
      <c r="F20" s="327" t="s">
        <v>182</v>
      </c>
      <c r="G20" s="323">
        <v>0</v>
      </c>
      <c r="H20" s="324" t="s">
        <v>182</v>
      </c>
      <c r="I20" s="335">
        <v>0</v>
      </c>
      <c r="J20" s="336">
        <f t="shared" si="1"/>
        <v>0</v>
      </c>
    </row>
    <row r="21" spans="1:10">
      <c r="A21" s="19" t="s">
        <v>183</v>
      </c>
      <c r="B21" s="322">
        <v>50</v>
      </c>
      <c r="C21" s="322">
        <v>0</v>
      </c>
      <c r="D21" s="38"/>
      <c r="F21" s="327" t="s">
        <v>183</v>
      </c>
      <c r="G21" s="323">
        <v>50</v>
      </c>
      <c r="H21" s="325" t="s">
        <v>183</v>
      </c>
      <c r="I21" s="335">
        <v>0</v>
      </c>
      <c r="J21" s="336">
        <f t="shared" si="1"/>
        <v>50</v>
      </c>
    </row>
    <row r="22" spans="1:10">
      <c r="A22" s="19" t="s">
        <v>184</v>
      </c>
      <c r="B22" s="322">
        <v>1073</v>
      </c>
      <c r="C22" s="322">
        <v>1006</v>
      </c>
      <c r="D22" s="38">
        <f t="shared" si="0"/>
        <v>106.66</v>
      </c>
      <c r="F22" s="327" t="s">
        <v>185</v>
      </c>
      <c r="G22" s="323">
        <v>1073</v>
      </c>
      <c r="H22" s="324" t="s">
        <v>184</v>
      </c>
      <c r="I22" s="335">
        <v>1120.71</v>
      </c>
      <c r="J22" s="336">
        <f t="shared" si="1"/>
        <v>-47.71</v>
      </c>
    </row>
    <row r="23" spans="1:10">
      <c r="A23" s="19" t="s">
        <v>186</v>
      </c>
      <c r="B23" s="322">
        <v>1096</v>
      </c>
      <c r="C23" s="322">
        <v>1080</v>
      </c>
      <c r="D23" s="38">
        <f t="shared" si="0"/>
        <v>101.48</v>
      </c>
      <c r="F23" s="327" t="s">
        <v>186</v>
      </c>
      <c r="G23" s="323">
        <v>1096</v>
      </c>
      <c r="H23" s="324" t="s">
        <v>186</v>
      </c>
      <c r="I23" s="335">
        <v>5.44</v>
      </c>
      <c r="J23" s="336">
        <f t="shared" si="1"/>
        <v>1090.56</v>
      </c>
    </row>
    <row r="24" spans="1:10">
      <c r="A24" s="19" t="s">
        <v>187</v>
      </c>
      <c r="B24" s="322">
        <v>95</v>
      </c>
      <c r="C24" s="322">
        <v>98</v>
      </c>
      <c r="D24" s="38">
        <f t="shared" si="0"/>
        <v>96.94</v>
      </c>
      <c r="F24" s="327" t="s">
        <v>187</v>
      </c>
      <c r="G24" s="323">
        <v>95</v>
      </c>
      <c r="H24" s="324" t="s">
        <v>187</v>
      </c>
      <c r="I24" s="335">
        <v>95.85</v>
      </c>
      <c r="J24" s="336">
        <f t="shared" si="1"/>
        <v>-0.85</v>
      </c>
    </row>
    <row r="25" spans="1:10">
      <c r="A25" s="327" t="s">
        <v>188</v>
      </c>
      <c r="B25" s="322">
        <v>756</v>
      </c>
      <c r="C25" s="322"/>
      <c r="D25" s="38"/>
      <c r="F25" s="327" t="s">
        <v>188</v>
      </c>
      <c r="G25" s="323">
        <v>756</v>
      </c>
      <c r="J25" s="336">
        <f t="shared" si="1"/>
        <v>756</v>
      </c>
    </row>
    <row r="26" spans="1:10">
      <c r="A26" s="218" t="s">
        <v>189</v>
      </c>
      <c r="B26" s="322">
        <v>800</v>
      </c>
      <c r="C26" s="328"/>
      <c r="D26" s="38"/>
      <c r="F26" s="218" t="s">
        <v>189</v>
      </c>
      <c r="G26" s="323">
        <v>800</v>
      </c>
      <c r="H26" s="324" t="s">
        <v>190</v>
      </c>
      <c r="I26" s="335">
        <v>800</v>
      </c>
      <c r="J26" s="336">
        <f t="shared" si="1"/>
        <v>0</v>
      </c>
    </row>
    <row r="27" spans="1:10">
      <c r="A27" s="218" t="s">
        <v>191</v>
      </c>
      <c r="B27" s="322">
        <v>1658</v>
      </c>
      <c r="C27" s="329">
        <v>1500</v>
      </c>
      <c r="D27" s="38">
        <f t="shared" si="0"/>
        <v>110.53</v>
      </c>
      <c r="F27" s="218" t="s">
        <v>191</v>
      </c>
      <c r="G27" s="323">
        <v>1658</v>
      </c>
      <c r="H27" s="324" t="s">
        <v>192</v>
      </c>
      <c r="I27" s="335">
        <v>1500</v>
      </c>
      <c r="J27" s="336">
        <f t="shared" si="1"/>
        <v>158</v>
      </c>
    </row>
    <row r="28" spans="1:10">
      <c r="A28" s="218" t="s">
        <v>193</v>
      </c>
      <c r="B28" s="322">
        <v>5223</v>
      </c>
      <c r="C28" s="330">
        <v>3935</v>
      </c>
      <c r="D28" s="38">
        <f t="shared" si="0"/>
        <v>132.73</v>
      </c>
      <c r="F28" s="218" t="s">
        <v>193</v>
      </c>
      <c r="G28" s="323">
        <v>3635</v>
      </c>
      <c r="H28" s="324" t="s">
        <v>194</v>
      </c>
      <c r="I28" s="335">
        <v>3500</v>
      </c>
      <c r="J28" s="336">
        <f t="shared" si="1"/>
        <v>135</v>
      </c>
    </row>
    <row r="29" spans="1:10">
      <c r="A29" s="218" t="s">
        <v>195</v>
      </c>
      <c r="B29" s="328"/>
      <c r="C29" s="328"/>
      <c r="D29" s="38"/>
      <c r="F29" s="218" t="s">
        <v>195</v>
      </c>
      <c r="G29" s="323">
        <v>0</v>
      </c>
      <c r="H29" s="324" t="s">
        <v>196</v>
      </c>
      <c r="I29" s="335">
        <v>0</v>
      </c>
      <c r="J29" s="336">
        <f t="shared" si="1"/>
        <v>0</v>
      </c>
    </row>
    <row r="30" ht="16.15" customHeight="1" spans="1:10">
      <c r="A30" s="285" t="s">
        <v>197</v>
      </c>
      <c r="B30" s="329">
        <f>SUM(B5:B29)</f>
        <v>98960</v>
      </c>
      <c r="C30" s="329">
        <f>SUM(C5:C29)</f>
        <v>86668</v>
      </c>
      <c r="D30" s="38">
        <f t="shared" si="0"/>
        <v>114.18</v>
      </c>
      <c r="F30" s="331" t="s">
        <v>198</v>
      </c>
      <c r="G30" s="332">
        <v>98960</v>
      </c>
      <c r="H30" s="325" t="s">
        <v>197</v>
      </c>
      <c r="I30" s="337">
        <v>72430.79</v>
      </c>
      <c r="J30" s="336"/>
    </row>
    <row r="31" ht="15" customHeight="1" spans="1:10">
      <c r="A31" s="276" t="s">
        <v>199</v>
      </c>
      <c r="B31" s="328">
        <v>10630</v>
      </c>
      <c r="C31" s="328"/>
      <c r="D31" s="21"/>
      <c r="F31" s="333" t="s">
        <v>200</v>
      </c>
      <c r="G31" s="334">
        <v>10630</v>
      </c>
      <c r="J31" s="336"/>
    </row>
    <row r="32" ht="15" customHeight="1" spans="1:7">
      <c r="A32" s="276" t="s">
        <v>201</v>
      </c>
      <c r="B32" s="328">
        <f>SUM(B33,B37:B45)</f>
        <v>3000</v>
      </c>
      <c r="C32" s="328">
        <f>SUM(C33,C37:C45)</f>
        <v>3000</v>
      </c>
      <c r="D32" s="38">
        <f t="shared" si="0"/>
        <v>100</v>
      </c>
      <c r="F32" s="333" t="s">
        <v>202</v>
      </c>
      <c r="G32" s="334">
        <v>3000</v>
      </c>
    </row>
    <row r="33" ht="15" customHeight="1" spans="1:4">
      <c r="A33" s="278" t="s">
        <v>203</v>
      </c>
      <c r="B33" s="328"/>
      <c r="C33" s="328"/>
      <c r="D33" s="21"/>
    </row>
    <row r="34" ht="15" customHeight="1" spans="1:4">
      <c r="A34" s="278" t="s">
        <v>204</v>
      </c>
      <c r="B34" s="328"/>
      <c r="C34" s="328"/>
      <c r="D34" s="21"/>
    </row>
    <row r="35" ht="15" customHeight="1" spans="1:4">
      <c r="A35" s="279" t="s">
        <v>205</v>
      </c>
      <c r="B35" s="328"/>
      <c r="C35" s="328"/>
      <c r="D35" s="21"/>
    </row>
    <row r="36" ht="15.6" customHeight="1" spans="1:4">
      <c r="A36" s="279" t="s">
        <v>206</v>
      </c>
      <c r="B36" s="328"/>
      <c r="C36" s="328"/>
      <c r="D36" s="21"/>
    </row>
    <row r="37" spans="1:4">
      <c r="A37" s="278" t="s">
        <v>207</v>
      </c>
      <c r="B37" s="328">
        <v>3000</v>
      </c>
      <c r="C37" s="328">
        <v>3000</v>
      </c>
      <c r="D37" s="38">
        <f t="shared" ref="D37" si="2">ROUND(B37/C37*100,2)</f>
        <v>100</v>
      </c>
    </row>
    <row r="38" spans="1:4">
      <c r="A38" s="281" t="s">
        <v>208</v>
      </c>
      <c r="B38" s="328"/>
      <c r="C38" s="328"/>
      <c r="D38" s="281"/>
    </row>
    <row r="39" spans="1:4">
      <c r="A39" s="279" t="s">
        <v>209</v>
      </c>
      <c r="B39" s="328"/>
      <c r="C39" s="328"/>
      <c r="D39" s="281"/>
    </row>
    <row r="40" spans="1:4">
      <c r="A40" s="282" t="s">
        <v>210</v>
      </c>
      <c r="B40" s="328"/>
      <c r="C40" s="328"/>
      <c r="D40" s="281"/>
    </row>
    <row r="41" spans="1:4">
      <c r="A41" s="283" t="s">
        <v>211</v>
      </c>
      <c r="B41" s="328"/>
      <c r="C41" s="328"/>
      <c r="D41" s="281"/>
    </row>
    <row r="42" spans="1:4">
      <c r="A42" s="283" t="s">
        <v>212</v>
      </c>
      <c r="B42" s="328"/>
      <c r="C42" s="328"/>
      <c r="D42" s="281"/>
    </row>
    <row r="43" spans="1:4">
      <c r="A43" s="283" t="s">
        <v>213</v>
      </c>
      <c r="B43" s="328"/>
      <c r="C43" s="328"/>
      <c r="D43" s="281"/>
    </row>
    <row r="44" spans="1:4">
      <c r="A44" s="284" t="s">
        <v>214</v>
      </c>
      <c r="B44" s="328"/>
      <c r="C44" s="328"/>
      <c r="D44" s="281"/>
    </row>
    <row r="45" spans="1:4">
      <c r="A45" s="20" t="s">
        <v>215</v>
      </c>
      <c r="B45" s="328"/>
      <c r="C45" s="328"/>
      <c r="D45" s="281"/>
    </row>
    <row r="46" spans="1:4">
      <c r="A46" s="285" t="s">
        <v>216</v>
      </c>
      <c r="B46" s="329">
        <f>B32+B30+B31</f>
        <v>112590</v>
      </c>
      <c r="C46" s="329">
        <f>C32+C30</f>
        <v>89668</v>
      </c>
      <c r="D46" s="38">
        <f t="shared" ref="D46" si="3">ROUND(B46/C46*100,2)</f>
        <v>125.56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  <pageSetUpPr fitToPage="1"/>
  </sheetPr>
  <dimension ref="A1:I50"/>
  <sheetViews>
    <sheetView topLeftCell="A4" workbookViewId="0">
      <selection activeCell="C28" sqref="C28"/>
    </sheetView>
  </sheetViews>
  <sheetFormatPr defaultColWidth="9" defaultRowHeight="14.25"/>
  <cols>
    <col min="1" max="1" width="44.625" customWidth="1"/>
    <col min="2" max="2" width="12.125" customWidth="1"/>
    <col min="3" max="3" width="14" customWidth="1"/>
    <col min="4" max="4" width="15.125" customWidth="1"/>
    <col min="7" max="7" width="16.125" hidden="1" customWidth="1"/>
    <col min="8" max="8" width="10.375" hidden="1" customWidth="1"/>
    <col min="9" max="12" width="9" hidden="1" customWidth="1"/>
  </cols>
  <sheetData>
    <row r="1" ht="18" customHeight="1" spans="1:2">
      <c r="A1" s="224" t="s">
        <v>217</v>
      </c>
      <c r="B1" s="225"/>
    </row>
    <row r="2" ht="20.25" spans="1:4">
      <c r="A2" s="226" t="s">
        <v>218</v>
      </c>
      <c r="B2" s="226"/>
      <c r="C2" s="226"/>
      <c r="D2" s="226"/>
    </row>
    <row r="3" spans="1:4">
      <c r="A3" s="228"/>
      <c r="B3" s="225"/>
      <c r="D3" s="181" t="s">
        <v>61</v>
      </c>
    </row>
    <row r="4" ht="44.45" customHeight="1" spans="1:9">
      <c r="A4" s="287" t="s">
        <v>62</v>
      </c>
      <c r="B4" s="111" t="s">
        <v>63</v>
      </c>
      <c r="C4" s="122" t="s">
        <v>64</v>
      </c>
      <c r="D4" s="17" t="s">
        <v>65</v>
      </c>
      <c r="G4" s="288" t="s">
        <v>219</v>
      </c>
      <c r="H4" s="288" t="s">
        <v>220</v>
      </c>
      <c r="I4" s="318" t="s">
        <v>221</v>
      </c>
    </row>
    <row r="5" spans="1:9">
      <c r="A5" s="289" t="s">
        <v>66</v>
      </c>
      <c r="B5" s="290">
        <v>17185</v>
      </c>
      <c r="C5" s="291">
        <v>16087</v>
      </c>
      <c r="D5" s="38">
        <f t="shared" ref="D5:D44" si="0">ROUND(B5/C5*100,2)</f>
        <v>106.83</v>
      </c>
      <c r="G5" s="288"/>
      <c r="H5" s="288"/>
      <c r="I5" s="318"/>
    </row>
    <row r="6" spans="1:9">
      <c r="A6" s="292" t="s">
        <v>68</v>
      </c>
      <c r="B6" s="293">
        <v>7082</v>
      </c>
      <c r="C6" s="291">
        <v>7290</v>
      </c>
      <c r="D6" s="38">
        <f t="shared" si="0"/>
        <v>97.15</v>
      </c>
      <c r="G6" s="294" t="s">
        <v>222</v>
      </c>
      <c r="H6" s="295">
        <v>37286</v>
      </c>
      <c r="I6" s="319">
        <v>37337</v>
      </c>
    </row>
    <row r="7" customHeight="1" spans="1:9">
      <c r="A7" s="292" t="s">
        <v>70</v>
      </c>
      <c r="B7" s="296">
        <v>0</v>
      </c>
      <c r="C7" s="297"/>
      <c r="D7" s="38"/>
      <c r="G7" s="298" t="s">
        <v>223</v>
      </c>
      <c r="H7" s="295">
        <v>12423</v>
      </c>
      <c r="I7" s="319">
        <v>13570</v>
      </c>
    </row>
    <row r="8" spans="1:9">
      <c r="A8" s="292" t="s">
        <v>72</v>
      </c>
      <c r="B8" s="293">
        <v>1847</v>
      </c>
      <c r="C8" s="291">
        <v>2159</v>
      </c>
      <c r="D8" s="38">
        <f t="shared" si="0"/>
        <v>85.55</v>
      </c>
      <c r="G8" s="299" t="s">
        <v>224</v>
      </c>
      <c r="H8" s="300">
        <v>7082</v>
      </c>
      <c r="I8" s="300">
        <v>7290</v>
      </c>
    </row>
    <row r="9" spans="1:9">
      <c r="A9" s="292" t="s">
        <v>74</v>
      </c>
      <c r="B9" s="293">
        <v>0</v>
      </c>
      <c r="C9" s="291">
        <v>0</v>
      </c>
      <c r="D9" s="38"/>
      <c r="G9" s="299" t="s">
        <v>225</v>
      </c>
      <c r="H9" s="301">
        <v>2</v>
      </c>
      <c r="I9" s="300">
        <v>2</v>
      </c>
    </row>
    <row r="10" spans="1:9">
      <c r="A10" s="292" t="s">
        <v>76</v>
      </c>
      <c r="B10" s="293">
        <v>1713</v>
      </c>
      <c r="C10" s="291">
        <v>2026</v>
      </c>
      <c r="D10" s="38">
        <f t="shared" si="0"/>
        <v>84.55</v>
      </c>
      <c r="G10" s="299" t="s">
        <v>226</v>
      </c>
      <c r="H10" s="301">
        <v>2770</v>
      </c>
      <c r="I10" s="300">
        <v>3239</v>
      </c>
    </row>
    <row r="11" spans="1:9">
      <c r="A11" s="292" t="s">
        <v>78</v>
      </c>
      <c r="B11" s="293">
        <v>528</v>
      </c>
      <c r="C11" s="291">
        <v>376</v>
      </c>
      <c r="D11" s="38">
        <f t="shared" si="0"/>
        <v>140.43</v>
      </c>
      <c r="G11" s="299" t="s">
        <v>227</v>
      </c>
      <c r="H11" s="301">
        <v>2569</v>
      </c>
      <c r="I11" s="300">
        <v>3039</v>
      </c>
    </row>
    <row r="12" spans="1:9">
      <c r="A12" s="292" t="s">
        <v>80</v>
      </c>
      <c r="B12" s="293">
        <v>575</v>
      </c>
      <c r="C12" s="291">
        <v>518</v>
      </c>
      <c r="D12" s="38">
        <f t="shared" si="0"/>
        <v>111</v>
      </c>
      <c r="G12" s="298" t="s">
        <v>228</v>
      </c>
      <c r="H12" s="295">
        <v>24863</v>
      </c>
      <c r="I12" s="319">
        <v>23767</v>
      </c>
    </row>
    <row r="13" spans="1:9">
      <c r="A13" s="292" t="s">
        <v>82</v>
      </c>
      <c r="B13" s="293">
        <v>984</v>
      </c>
      <c r="C13" s="291">
        <v>473</v>
      </c>
      <c r="D13" s="38">
        <f t="shared" si="0"/>
        <v>208.03</v>
      </c>
      <c r="G13" s="302" t="s">
        <v>67</v>
      </c>
      <c r="H13" s="303">
        <v>17185</v>
      </c>
      <c r="I13" s="320">
        <v>16087</v>
      </c>
    </row>
    <row r="14" spans="1:9">
      <c r="A14" s="292" t="s">
        <v>84</v>
      </c>
      <c r="B14" s="293">
        <v>216</v>
      </c>
      <c r="C14" s="291">
        <v>161</v>
      </c>
      <c r="D14" s="38">
        <f t="shared" si="0"/>
        <v>134.16</v>
      </c>
      <c r="G14" s="304" t="s">
        <v>69</v>
      </c>
      <c r="H14" s="301">
        <v>5295</v>
      </c>
      <c r="I14" s="321">
        <v>5139</v>
      </c>
    </row>
    <row r="15" spans="1:9">
      <c r="A15" s="292" t="s">
        <v>86</v>
      </c>
      <c r="B15" s="293">
        <v>766</v>
      </c>
      <c r="C15" s="291">
        <v>368</v>
      </c>
      <c r="D15" s="38">
        <f t="shared" si="0"/>
        <v>208.15</v>
      </c>
      <c r="G15" s="304" t="s">
        <v>71</v>
      </c>
      <c r="H15" s="301">
        <v>1787</v>
      </c>
      <c r="I15" s="321">
        <v>2151</v>
      </c>
    </row>
    <row r="16" spans="1:9">
      <c r="A16" s="292" t="s">
        <v>88</v>
      </c>
      <c r="B16" s="293">
        <v>1100</v>
      </c>
      <c r="C16" s="291">
        <v>989</v>
      </c>
      <c r="D16" s="38">
        <f t="shared" si="0"/>
        <v>111.22</v>
      </c>
      <c r="G16" s="304" t="s">
        <v>73</v>
      </c>
      <c r="H16" s="301">
        <v>0</v>
      </c>
      <c r="I16" s="321">
        <v>0</v>
      </c>
    </row>
    <row r="17" spans="1:9">
      <c r="A17" s="292" t="s">
        <v>90</v>
      </c>
      <c r="B17" s="293">
        <v>310</v>
      </c>
      <c r="C17" s="291">
        <v>200</v>
      </c>
      <c r="D17" s="38">
        <f t="shared" si="0"/>
        <v>155</v>
      </c>
      <c r="G17" s="304" t="s">
        <v>75</v>
      </c>
      <c r="H17" s="301">
        <v>1847</v>
      </c>
      <c r="I17" s="321">
        <v>2159</v>
      </c>
    </row>
    <row r="18" spans="1:9">
      <c r="A18" s="292" t="s">
        <v>92</v>
      </c>
      <c r="B18" s="293">
        <v>500</v>
      </c>
      <c r="C18" s="291">
        <v>748</v>
      </c>
      <c r="D18" s="38">
        <f t="shared" si="0"/>
        <v>66.84</v>
      </c>
      <c r="G18" s="304" t="s">
        <v>77</v>
      </c>
      <c r="H18" s="301">
        <v>0</v>
      </c>
      <c r="I18" s="321">
        <v>0</v>
      </c>
    </row>
    <row r="19" spans="1:9">
      <c r="A19" s="292" t="s">
        <v>94</v>
      </c>
      <c r="B19" s="293">
        <v>1476</v>
      </c>
      <c r="C19" s="291">
        <v>779</v>
      </c>
      <c r="D19" s="38">
        <f t="shared" si="0"/>
        <v>189.47</v>
      </c>
      <c r="G19" s="304" t="s">
        <v>79</v>
      </c>
      <c r="H19" s="301">
        <v>1713</v>
      </c>
      <c r="I19" s="321">
        <v>2026</v>
      </c>
    </row>
    <row r="20" spans="1:9">
      <c r="A20" s="292" t="s">
        <v>96</v>
      </c>
      <c r="B20" s="293">
        <v>0</v>
      </c>
      <c r="C20" s="291">
        <v>0</v>
      </c>
      <c r="D20" s="38"/>
      <c r="G20" s="304" t="s">
        <v>81</v>
      </c>
      <c r="H20" s="301">
        <v>528</v>
      </c>
      <c r="I20" s="321">
        <v>376</v>
      </c>
    </row>
    <row r="21" spans="1:9">
      <c r="A21" s="292" t="s">
        <v>98</v>
      </c>
      <c r="B21" s="293">
        <v>88</v>
      </c>
      <c r="C21" s="291">
        <v>0</v>
      </c>
      <c r="D21" s="38"/>
      <c r="G21" s="304" t="s">
        <v>83</v>
      </c>
      <c r="H21" s="301">
        <v>0</v>
      </c>
      <c r="I21" s="321">
        <v>0</v>
      </c>
    </row>
    <row r="22" spans="1:9">
      <c r="A22" s="289" t="s">
        <v>100</v>
      </c>
      <c r="B22" s="293">
        <v>7678</v>
      </c>
      <c r="C22" s="291">
        <v>7680</v>
      </c>
      <c r="D22" s="38">
        <f t="shared" si="0"/>
        <v>99.97</v>
      </c>
      <c r="G22" s="304" t="s">
        <v>85</v>
      </c>
      <c r="H22" s="301">
        <v>575</v>
      </c>
      <c r="I22" s="321">
        <v>518</v>
      </c>
    </row>
    <row r="23" spans="1:9">
      <c r="A23" s="292" t="s">
        <v>102</v>
      </c>
      <c r="B23" s="293">
        <v>1800</v>
      </c>
      <c r="C23" s="291">
        <v>1800</v>
      </c>
      <c r="D23" s="38">
        <f t="shared" si="0"/>
        <v>100</v>
      </c>
      <c r="G23" s="304" t="s">
        <v>87</v>
      </c>
      <c r="H23" s="301">
        <v>984</v>
      </c>
      <c r="I23" s="321">
        <v>473</v>
      </c>
    </row>
    <row r="24" spans="1:9">
      <c r="A24" s="292" t="s">
        <v>104</v>
      </c>
      <c r="B24" s="293">
        <v>1300</v>
      </c>
      <c r="C24" s="291">
        <v>1300</v>
      </c>
      <c r="D24" s="38">
        <f t="shared" si="0"/>
        <v>100</v>
      </c>
      <c r="G24" s="304" t="s">
        <v>89</v>
      </c>
      <c r="H24" s="301">
        <v>216</v>
      </c>
      <c r="I24" s="321">
        <v>161</v>
      </c>
    </row>
    <row r="25" spans="1:9">
      <c r="A25" s="292" t="s">
        <v>106</v>
      </c>
      <c r="B25" s="293">
        <v>1500</v>
      </c>
      <c r="C25" s="291">
        <v>1300</v>
      </c>
      <c r="D25" s="38">
        <f t="shared" si="0"/>
        <v>115.38</v>
      </c>
      <c r="G25" s="304" t="s">
        <v>91</v>
      </c>
      <c r="H25" s="301">
        <v>766</v>
      </c>
      <c r="I25" s="321">
        <v>368</v>
      </c>
    </row>
    <row r="26" spans="1:9">
      <c r="A26" s="292" t="s">
        <v>108</v>
      </c>
      <c r="B26" s="293">
        <v>0</v>
      </c>
      <c r="C26" s="291">
        <v>0</v>
      </c>
      <c r="D26" s="38"/>
      <c r="G26" s="304" t="s">
        <v>93</v>
      </c>
      <c r="H26" s="301">
        <v>1100</v>
      </c>
      <c r="I26" s="321">
        <v>989</v>
      </c>
    </row>
    <row r="27" spans="1:9">
      <c r="A27" s="292" t="s">
        <v>110</v>
      </c>
      <c r="B27" s="293">
        <v>2600</v>
      </c>
      <c r="C27" s="291">
        <v>2800</v>
      </c>
      <c r="D27" s="38">
        <f t="shared" si="0"/>
        <v>92.86</v>
      </c>
      <c r="G27" s="304" t="s">
        <v>95</v>
      </c>
      <c r="H27" s="301">
        <v>310</v>
      </c>
      <c r="I27" s="321">
        <v>200</v>
      </c>
    </row>
    <row r="28" spans="1:9">
      <c r="A28" s="292" t="s">
        <v>112</v>
      </c>
      <c r="B28" s="296"/>
      <c r="C28" s="297"/>
      <c r="D28" s="38"/>
      <c r="G28" s="304" t="s">
        <v>97</v>
      </c>
      <c r="H28" s="301">
        <v>500</v>
      </c>
      <c r="I28" s="321">
        <v>748</v>
      </c>
    </row>
    <row r="29" spans="1:9">
      <c r="A29" s="292" t="s">
        <v>114</v>
      </c>
      <c r="B29" s="296"/>
      <c r="C29" s="297"/>
      <c r="D29" s="38"/>
      <c r="G29" s="304" t="s">
        <v>99</v>
      </c>
      <c r="H29" s="301">
        <v>1476</v>
      </c>
      <c r="I29" s="321">
        <v>779</v>
      </c>
    </row>
    <row r="30" spans="1:9">
      <c r="A30" s="292" t="s">
        <v>116</v>
      </c>
      <c r="B30" s="293">
        <v>478</v>
      </c>
      <c r="C30" s="291">
        <v>480</v>
      </c>
      <c r="D30" s="38">
        <f t="shared" si="0"/>
        <v>99.58</v>
      </c>
      <c r="G30" s="304" t="s">
        <v>101</v>
      </c>
      <c r="H30" s="301">
        <v>0</v>
      </c>
      <c r="I30" s="321">
        <v>0</v>
      </c>
    </row>
    <row r="31" spans="1:9">
      <c r="A31" s="305" t="s">
        <v>118</v>
      </c>
      <c r="B31" s="291">
        <f>B22+B5</f>
        <v>24863</v>
      </c>
      <c r="C31" s="291">
        <f>C22+C5</f>
        <v>23767</v>
      </c>
      <c r="D31" s="38">
        <f t="shared" si="0"/>
        <v>104.61</v>
      </c>
      <c r="G31" s="306" t="s">
        <v>103</v>
      </c>
      <c r="H31" s="301">
        <v>88</v>
      </c>
      <c r="I31" s="321">
        <v>0</v>
      </c>
    </row>
    <row r="32" s="106" customFormat="1" spans="1:9">
      <c r="A32" s="307" t="s">
        <v>120</v>
      </c>
      <c r="B32" s="296"/>
      <c r="C32" s="308"/>
      <c r="D32" s="38"/>
      <c r="G32" s="309" t="s">
        <v>105</v>
      </c>
      <c r="H32" s="310">
        <v>7678</v>
      </c>
      <c r="I32" s="320">
        <v>7680</v>
      </c>
    </row>
    <row r="33" spans="1:9">
      <c r="A33" s="307" t="s">
        <v>122</v>
      </c>
      <c r="B33" s="296">
        <v>80189</v>
      </c>
      <c r="C33" s="297">
        <f>C34+C38+C39+C40+C41+C42+C43</f>
        <v>59121</v>
      </c>
      <c r="D33" s="38">
        <f t="shared" si="0"/>
        <v>135.64</v>
      </c>
      <c r="G33" s="304" t="s">
        <v>107</v>
      </c>
      <c r="H33" s="301">
        <v>1800</v>
      </c>
      <c r="I33" s="321">
        <v>1800</v>
      </c>
    </row>
    <row r="34" spans="1:9">
      <c r="A34" s="311" t="s">
        <v>124</v>
      </c>
      <c r="B34" s="296">
        <v>53872</v>
      </c>
      <c r="C34" s="297">
        <v>48761</v>
      </c>
      <c r="D34" s="38">
        <f t="shared" si="0"/>
        <v>110.48</v>
      </c>
      <c r="G34" s="304" t="s">
        <v>229</v>
      </c>
      <c r="H34" s="301">
        <v>650</v>
      </c>
      <c r="I34" s="321">
        <v>600</v>
      </c>
    </row>
    <row r="35" spans="1:9">
      <c r="A35" s="312" t="s">
        <v>126</v>
      </c>
      <c r="B35" s="296">
        <v>1696</v>
      </c>
      <c r="C35" s="313">
        <v>1696</v>
      </c>
      <c r="D35" s="38">
        <f t="shared" si="0"/>
        <v>100</v>
      </c>
      <c r="G35" s="304" t="s">
        <v>111</v>
      </c>
      <c r="H35" s="301">
        <v>1300</v>
      </c>
      <c r="I35" s="321">
        <v>1300</v>
      </c>
    </row>
    <row r="36" spans="1:9">
      <c r="A36" s="312" t="s">
        <v>128</v>
      </c>
      <c r="B36" s="296">
        <v>43324</v>
      </c>
      <c r="C36" s="297">
        <v>38682</v>
      </c>
      <c r="D36" s="38">
        <f t="shared" si="0"/>
        <v>112</v>
      </c>
      <c r="G36" s="304" t="s">
        <v>113</v>
      </c>
      <c r="H36" s="301">
        <v>1500</v>
      </c>
      <c r="I36" s="321">
        <v>1300</v>
      </c>
    </row>
    <row r="37" spans="1:9">
      <c r="A37" s="312" t="s">
        <v>130</v>
      </c>
      <c r="B37" s="296">
        <v>8852</v>
      </c>
      <c r="C37" s="297">
        <v>8383</v>
      </c>
      <c r="D37" s="38">
        <f t="shared" si="0"/>
        <v>105.59</v>
      </c>
      <c r="G37" s="304" t="s">
        <v>115</v>
      </c>
      <c r="H37" s="301">
        <v>0</v>
      </c>
      <c r="I37" s="321">
        <v>0</v>
      </c>
    </row>
    <row r="38" spans="1:9">
      <c r="A38" s="314" t="s">
        <v>132</v>
      </c>
      <c r="B38" s="296">
        <v>1367</v>
      </c>
      <c r="C38" s="297">
        <v>1083</v>
      </c>
      <c r="D38" s="38">
        <f t="shared" si="0"/>
        <v>126.22</v>
      </c>
      <c r="G38" s="304" t="s">
        <v>117</v>
      </c>
      <c r="H38" s="301">
        <v>2600</v>
      </c>
      <c r="I38" s="321">
        <v>2800</v>
      </c>
    </row>
    <row r="39" spans="1:9">
      <c r="A39" s="315" t="s">
        <v>134</v>
      </c>
      <c r="B39" s="296">
        <v>0</v>
      </c>
      <c r="C39" s="297">
        <v>0</v>
      </c>
      <c r="D39" s="38"/>
      <c r="G39" s="304" t="s">
        <v>119</v>
      </c>
      <c r="H39" s="301">
        <v>478</v>
      </c>
      <c r="I39" s="321">
        <v>480</v>
      </c>
    </row>
    <row r="40" spans="1:4">
      <c r="A40" s="315" t="s">
        <v>136</v>
      </c>
      <c r="B40" s="296">
        <v>12320</v>
      </c>
      <c r="C40" s="297">
        <v>0</v>
      </c>
      <c r="D40" s="38"/>
    </row>
    <row r="41" spans="1:4">
      <c r="A41" s="311" t="s">
        <v>138</v>
      </c>
      <c r="B41" s="296">
        <v>2000</v>
      </c>
      <c r="C41" s="297">
        <v>9277</v>
      </c>
      <c r="D41" s="38">
        <f t="shared" si="0"/>
        <v>21.56</v>
      </c>
    </row>
    <row r="42" s="106" customFormat="1" spans="1:4">
      <c r="A42" s="316" t="s">
        <v>230</v>
      </c>
      <c r="B42" s="296">
        <v>10630</v>
      </c>
      <c r="C42" s="308"/>
      <c r="D42" s="38"/>
    </row>
    <row r="43" spans="1:4">
      <c r="A43" s="315" t="s">
        <v>142</v>
      </c>
      <c r="B43" s="296"/>
      <c r="C43" s="297"/>
      <c r="D43" s="38"/>
    </row>
    <row r="44" spans="1:4">
      <c r="A44" s="305" t="s">
        <v>144</v>
      </c>
      <c r="B44" s="290">
        <f>B5+B22+B32+B33</f>
        <v>105052</v>
      </c>
      <c r="C44" s="290">
        <f>C5+C22+C32+C33</f>
        <v>82888</v>
      </c>
      <c r="D44" s="38">
        <f t="shared" si="0"/>
        <v>126.74</v>
      </c>
    </row>
    <row r="45" spans="1:2">
      <c r="A45" s="317"/>
      <c r="B45" s="225"/>
    </row>
    <row r="46" spans="1:2">
      <c r="A46" s="317"/>
      <c r="B46" s="225"/>
    </row>
    <row r="47" spans="1:2">
      <c r="A47" s="317"/>
      <c r="B47" s="225"/>
    </row>
    <row r="48" spans="1:2">
      <c r="A48" s="225"/>
      <c r="B48" s="225"/>
    </row>
    <row r="49" spans="1:2">
      <c r="A49" s="225"/>
      <c r="B49" s="225"/>
    </row>
    <row r="50" spans="1:2">
      <c r="A50" s="225"/>
      <c r="B50" s="225"/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31"/>
  <sheetViews>
    <sheetView topLeftCell="A1259" workbookViewId="0">
      <selection activeCell="A4" sqref="A4:D1308"/>
    </sheetView>
  </sheetViews>
  <sheetFormatPr defaultColWidth="9" defaultRowHeight="14.25"/>
  <cols>
    <col min="1" max="1" width="44.625" customWidth="1"/>
    <col min="2" max="3" width="12.125" customWidth="1"/>
    <col min="4" max="4" width="15.125" customWidth="1"/>
    <col min="5" max="7" width="9" hidden="1" customWidth="1"/>
    <col min="8" max="8" width="9.5" style="223" hidden="1" customWidth="1"/>
    <col min="9" max="9" width="9" style="223" hidden="1" customWidth="1"/>
    <col min="10" max="14" width="9" hidden="1" customWidth="1"/>
  </cols>
  <sheetData>
    <row r="1" spans="1:2">
      <c r="A1" s="224" t="s">
        <v>231</v>
      </c>
      <c r="B1" s="225"/>
    </row>
    <row r="2" ht="30" customHeight="1" spans="1:9">
      <c r="A2" s="226" t="s">
        <v>232</v>
      </c>
      <c r="B2" s="226"/>
      <c r="C2" s="226"/>
      <c r="D2" s="226"/>
      <c r="H2" s="227"/>
      <c r="I2" s="227"/>
    </row>
    <row r="3" spans="1:4">
      <c r="A3" s="228"/>
      <c r="B3" s="225"/>
      <c r="D3" s="181" t="s">
        <v>61</v>
      </c>
    </row>
    <row r="4" ht="51" customHeight="1" spans="1:4">
      <c r="A4" s="16" t="s">
        <v>164</v>
      </c>
      <c r="B4" s="229" t="s">
        <v>63</v>
      </c>
      <c r="C4" s="17" t="s">
        <v>64</v>
      </c>
      <c r="D4" s="17" t="s">
        <v>65</v>
      </c>
    </row>
    <row r="5" spans="1:9">
      <c r="A5" s="230" t="s">
        <v>233</v>
      </c>
      <c r="B5" s="231">
        <f>SUM(B6,B18,B27,B38,B50,B61,B72,B84,B93,B107,B117,B126,B137,B151,B166,B158,B172,B179,B186,B193,B200,B206,B214,B220,B226,B232,B249)</f>
        <v>14937</v>
      </c>
      <c r="C5" s="231">
        <f>SUM(C6,C18,C27,C38,C50,C61,C72,C84,C93,C107,C117,C126,C137,C151,C166,C158,C172,C179,C186,C193,C200,C206,C214,C220,C226,C232,C249)</f>
        <v>10629</v>
      </c>
      <c r="D5" s="231">
        <f>ROUND(B5/C5*100,2)</f>
        <v>141</v>
      </c>
      <c r="H5" s="232">
        <v>201</v>
      </c>
      <c r="I5" s="223" t="s">
        <v>234</v>
      </c>
    </row>
    <row r="6" spans="1:9">
      <c r="A6" s="191" t="s">
        <v>235</v>
      </c>
      <c r="B6" s="192">
        <f>SUM(B7:B17)</f>
        <v>331</v>
      </c>
      <c r="C6" s="192">
        <f>SUM(C7:C17)</f>
        <v>317</v>
      </c>
      <c r="D6" s="192">
        <f>ROUND(B6/C6*100,2)</f>
        <v>104.42</v>
      </c>
      <c r="H6" s="232">
        <v>20101</v>
      </c>
      <c r="I6" s="223" t="s">
        <v>236</v>
      </c>
    </row>
    <row r="7" spans="1:9">
      <c r="A7" s="233" t="s">
        <v>237</v>
      </c>
      <c r="B7" s="234">
        <v>265</v>
      </c>
      <c r="C7" s="235">
        <f>215+50</f>
        <v>265</v>
      </c>
      <c r="D7" s="235">
        <f>ROUND(B7/C7*100,2)</f>
        <v>100</v>
      </c>
      <c r="H7" s="232">
        <v>2010101</v>
      </c>
      <c r="I7" s="223" t="s">
        <v>238</v>
      </c>
    </row>
    <row r="8" spans="1:9">
      <c r="A8" s="233" t="s">
        <v>239</v>
      </c>
      <c r="B8" s="234"/>
      <c r="C8" s="235"/>
      <c r="D8" s="235"/>
      <c r="H8" s="232">
        <v>2010102</v>
      </c>
      <c r="I8" s="223" t="s">
        <v>240</v>
      </c>
    </row>
    <row r="9" spans="1:9">
      <c r="A9" s="236" t="s">
        <v>241</v>
      </c>
      <c r="B9" s="234"/>
      <c r="C9" s="235"/>
      <c r="D9" s="235"/>
      <c r="H9" s="232">
        <v>2010103</v>
      </c>
      <c r="I9" s="223" t="s">
        <v>242</v>
      </c>
    </row>
    <row r="10" spans="1:9">
      <c r="A10" s="236" t="s">
        <v>243</v>
      </c>
      <c r="B10" s="234">
        <v>25</v>
      </c>
      <c r="C10" s="235">
        <v>25</v>
      </c>
      <c r="D10" s="235">
        <f>ROUND(B10/C10*100,2)</f>
        <v>100</v>
      </c>
      <c r="H10" s="232">
        <v>2010104</v>
      </c>
      <c r="I10" s="223" t="s">
        <v>244</v>
      </c>
    </row>
    <row r="11" spans="1:9">
      <c r="A11" s="236" t="s">
        <v>245</v>
      </c>
      <c r="B11" s="234"/>
      <c r="C11" s="235"/>
      <c r="D11" s="235"/>
      <c r="H11" s="232">
        <v>2010105</v>
      </c>
      <c r="I11" s="223" t="s">
        <v>246</v>
      </c>
    </row>
    <row r="12" spans="1:9">
      <c r="A12" s="237" t="s">
        <v>247</v>
      </c>
      <c r="B12" s="234"/>
      <c r="C12" s="235"/>
      <c r="D12" s="235"/>
      <c r="H12" s="232">
        <v>2010106</v>
      </c>
      <c r="I12" s="223" t="s">
        <v>248</v>
      </c>
    </row>
    <row r="13" spans="1:9">
      <c r="A13" s="237" t="s">
        <v>249</v>
      </c>
      <c r="B13" s="234"/>
      <c r="C13" s="235"/>
      <c r="D13" s="235"/>
      <c r="H13" s="232">
        <v>2010107</v>
      </c>
      <c r="I13" s="223" t="s">
        <v>250</v>
      </c>
    </row>
    <row r="14" spans="1:9">
      <c r="A14" s="237" t="s">
        <v>251</v>
      </c>
      <c r="B14" s="234"/>
      <c r="C14" s="235"/>
      <c r="D14" s="235"/>
      <c r="H14" s="232">
        <v>2010108</v>
      </c>
      <c r="I14" s="223" t="s">
        <v>252</v>
      </c>
    </row>
    <row r="15" spans="1:9">
      <c r="A15" s="237" t="s">
        <v>253</v>
      </c>
      <c r="B15" s="234"/>
      <c r="C15" s="235"/>
      <c r="D15" s="235"/>
      <c r="H15" s="232">
        <v>2010109</v>
      </c>
      <c r="I15" s="223" t="s">
        <v>254</v>
      </c>
    </row>
    <row r="16" spans="1:9">
      <c r="A16" s="237" t="s">
        <v>255</v>
      </c>
      <c r="B16" s="234"/>
      <c r="C16" s="235"/>
      <c r="D16" s="235"/>
      <c r="H16" s="232">
        <v>2010150</v>
      </c>
      <c r="I16" s="223" t="s">
        <v>256</v>
      </c>
    </row>
    <row r="17" spans="1:9">
      <c r="A17" s="237" t="s">
        <v>257</v>
      </c>
      <c r="B17" s="234">
        <v>41</v>
      </c>
      <c r="C17" s="235">
        <v>27</v>
      </c>
      <c r="D17" s="235">
        <f>ROUND(B17/C17*100,2)</f>
        <v>151.85</v>
      </c>
      <c r="H17" s="232">
        <v>2010199</v>
      </c>
      <c r="I17" s="223" t="s">
        <v>258</v>
      </c>
    </row>
    <row r="18" spans="1:9">
      <c r="A18" s="191" t="s">
        <v>259</v>
      </c>
      <c r="B18" s="192">
        <f>SUM(B19:B26)</f>
        <v>268</v>
      </c>
      <c r="C18" s="192">
        <f>SUM(C19:C26)</f>
        <v>243</v>
      </c>
      <c r="D18" s="192">
        <f>ROUND(B18/C18*100,2)</f>
        <v>110.29</v>
      </c>
      <c r="H18" s="232">
        <v>20102</v>
      </c>
      <c r="I18" s="223" t="s">
        <v>260</v>
      </c>
    </row>
    <row r="19" spans="1:9">
      <c r="A19" s="233" t="s">
        <v>237</v>
      </c>
      <c r="B19" s="234">
        <v>198</v>
      </c>
      <c r="C19" s="235">
        <v>198</v>
      </c>
      <c r="D19" s="235">
        <f>ROUND(B19/C19*100,2)</f>
        <v>100</v>
      </c>
      <c r="H19" s="232">
        <v>2010201</v>
      </c>
      <c r="I19" s="223" t="s">
        <v>238</v>
      </c>
    </row>
    <row r="20" spans="1:9">
      <c r="A20" s="233" t="s">
        <v>239</v>
      </c>
      <c r="B20" s="234"/>
      <c r="C20" s="235"/>
      <c r="D20" s="235"/>
      <c r="H20" s="232">
        <v>2010202</v>
      </c>
      <c r="I20" s="223" t="s">
        <v>240</v>
      </c>
    </row>
    <row r="21" spans="1:9">
      <c r="A21" s="236" t="s">
        <v>241</v>
      </c>
      <c r="B21" s="234"/>
      <c r="C21" s="235"/>
      <c r="D21" s="235"/>
      <c r="H21" s="232">
        <v>2010203</v>
      </c>
      <c r="I21" s="223" t="s">
        <v>242</v>
      </c>
    </row>
    <row r="22" spans="1:9">
      <c r="A22" s="236" t="s">
        <v>261</v>
      </c>
      <c r="B22" s="234">
        <v>20</v>
      </c>
      <c r="C22" s="235">
        <v>20</v>
      </c>
      <c r="D22" s="235">
        <f>ROUND(B22/C22*100,2)</f>
        <v>100</v>
      </c>
      <c r="H22" s="232">
        <v>2010204</v>
      </c>
      <c r="I22" s="223" t="s">
        <v>262</v>
      </c>
    </row>
    <row r="23" spans="1:9">
      <c r="A23" s="236" t="s">
        <v>263</v>
      </c>
      <c r="B23" s="234"/>
      <c r="C23" s="235"/>
      <c r="D23" s="235"/>
      <c r="H23" s="232">
        <v>2010205</v>
      </c>
      <c r="I23" s="223" t="s">
        <v>264</v>
      </c>
    </row>
    <row r="24" spans="1:9">
      <c r="A24" s="236" t="s">
        <v>265</v>
      </c>
      <c r="B24" s="234"/>
      <c r="C24" s="235"/>
      <c r="D24" s="235"/>
      <c r="H24" s="232">
        <v>2010206</v>
      </c>
      <c r="I24" s="223" t="s">
        <v>266</v>
      </c>
    </row>
    <row r="25" spans="1:9">
      <c r="A25" s="236" t="s">
        <v>255</v>
      </c>
      <c r="B25" s="234"/>
      <c r="C25" s="235"/>
      <c r="D25" s="235"/>
      <c r="H25" s="232">
        <v>2010250</v>
      </c>
      <c r="I25" s="223" t="s">
        <v>256</v>
      </c>
    </row>
    <row r="26" spans="1:9">
      <c r="A26" s="236" t="s">
        <v>267</v>
      </c>
      <c r="B26" s="234">
        <v>50</v>
      </c>
      <c r="C26" s="235">
        <v>25</v>
      </c>
      <c r="D26" s="235">
        <f>ROUND(B26/C26*100,2)</f>
        <v>200</v>
      </c>
      <c r="H26" s="232">
        <v>2010299</v>
      </c>
      <c r="I26" s="223" t="s">
        <v>268</v>
      </c>
    </row>
    <row r="27" spans="1:9">
      <c r="A27" s="191" t="s">
        <v>269</v>
      </c>
      <c r="B27" s="192">
        <f>SUM(B28:B37)</f>
        <v>1248</v>
      </c>
      <c r="C27" s="192">
        <f>SUM(C28:C37)</f>
        <v>1049</v>
      </c>
      <c r="D27" s="192">
        <f>ROUND(B27/C27*100,2)</f>
        <v>118.97</v>
      </c>
      <c r="H27" s="232">
        <v>20103</v>
      </c>
      <c r="I27" s="191" t="s">
        <v>270</v>
      </c>
    </row>
    <row r="28" spans="1:9">
      <c r="A28" s="233" t="s">
        <v>237</v>
      </c>
      <c r="B28" s="234">
        <v>1105</v>
      </c>
      <c r="C28" s="235">
        <v>901</v>
      </c>
      <c r="D28" s="235">
        <f>ROUND(B28/C28*100,2)</f>
        <v>122.64</v>
      </c>
      <c r="H28" s="232">
        <v>2010301</v>
      </c>
      <c r="I28" s="223" t="s">
        <v>238</v>
      </c>
    </row>
    <row r="29" spans="1:9">
      <c r="A29" s="233" t="s">
        <v>239</v>
      </c>
      <c r="B29" s="234"/>
      <c r="C29" s="235"/>
      <c r="D29" s="235"/>
      <c r="H29" s="232">
        <v>2010302</v>
      </c>
      <c r="I29" s="223" t="s">
        <v>240</v>
      </c>
    </row>
    <row r="30" spans="1:9">
      <c r="A30" s="236" t="s">
        <v>241</v>
      </c>
      <c r="B30" s="234"/>
      <c r="C30" s="235"/>
      <c r="D30" s="235"/>
      <c r="H30" s="232">
        <v>2010303</v>
      </c>
      <c r="I30" s="223" t="s">
        <v>242</v>
      </c>
    </row>
    <row r="31" spans="1:9">
      <c r="A31" s="236" t="s">
        <v>271</v>
      </c>
      <c r="B31" s="234"/>
      <c r="C31" s="235"/>
      <c r="D31" s="235"/>
      <c r="H31" s="232">
        <v>2010304</v>
      </c>
      <c r="I31" s="223" t="s">
        <v>272</v>
      </c>
    </row>
    <row r="32" spans="1:9">
      <c r="A32" s="236" t="s">
        <v>273</v>
      </c>
      <c r="B32" s="234"/>
      <c r="C32" s="235"/>
      <c r="D32" s="235"/>
      <c r="H32" s="232">
        <v>2010305</v>
      </c>
      <c r="I32" s="223" t="s">
        <v>274</v>
      </c>
    </row>
    <row r="33" spans="1:9">
      <c r="A33" s="238" t="s">
        <v>275</v>
      </c>
      <c r="B33" s="234">
        <v>4</v>
      </c>
      <c r="C33" s="235">
        <v>4</v>
      </c>
      <c r="D33" s="235">
        <f>ROUND(B33/C33*100,2)</f>
        <v>100</v>
      </c>
      <c r="H33" s="232">
        <v>2010306</v>
      </c>
      <c r="I33" s="223" t="s">
        <v>276</v>
      </c>
    </row>
    <row r="34" spans="1:9">
      <c r="A34" s="233" t="s">
        <v>277</v>
      </c>
      <c r="B34" s="234">
        <v>48</v>
      </c>
      <c r="C34" s="235">
        <v>5</v>
      </c>
      <c r="D34" s="235">
        <f>ROUND(B34/C34*100,2)</f>
        <v>960</v>
      </c>
      <c r="H34" s="232">
        <v>2010308</v>
      </c>
      <c r="I34" s="223" t="s">
        <v>278</v>
      </c>
    </row>
    <row r="35" spans="1:9">
      <c r="A35" s="236" t="s">
        <v>279</v>
      </c>
      <c r="B35" s="234"/>
      <c r="C35" s="235">
        <v>48</v>
      </c>
      <c r="D35" s="235">
        <f>ROUND(B35/C35*100,2)</f>
        <v>0</v>
      </c>
      <c r="H35" s="232">
        <v>2010309</v>
      </c>
      <c r="I35" s="223" t="s">
        <v>280</v>
      </c>
    </row>
    <row r="36" spans="1:9">
      <c r="A36" s="236" t="s">
        <v>255</v>
      </c>
      <c r="B36" s="234"/>
      <c r="C36" s="235"/>
      <c r="D36" s="235"/>
      <c r="H36" s="232">
        <v>2010350</v>
      </c>
      <c r="I36" s="223" t="s">
        <v>256</v>
      </c>
    </row>
    <row r="37" spans="1:9">
      <c r="A37" s="236" t="s">
        <v>281</v>
      </c>
      <c r="B37" s="234">
        <v>91</v>
      </c>
      <c r="C37" s="202">
        <v>91</v>
      </c>
      <c r="D37" s="202">
        <f>ROUND(B37/C37*100,2)</f>
        <v>100</v>
      </c>
      <c r="H37" s="232">
        <v>2010399</v>
      </c>
      <c r="I37" s="223" t="s">
        <v>282</v>
      </c>
    </row>
    <row r="38" spans="1:9">
      <c r="A38" s="191" t="s">
        <v>283</v>
      </c>
      <c r="B38" s="192">
        <f>SUM(B39:B49)</f>
        <v>270</v>
      </c>
      <c r="C38" s="192">
        <f>SUM(C39:C49)</f>
        <v>261</v>
      </c>
      <c r="D38" s="192">
        <f>ROUND(B38/C38*100,2)</f>
        <v>103.45</v>
      </c>
      <c r="H38" s="232">
        <v>20104</v>
      </c>
      <c r="I38" s="223" t="s">
        <v>284</v>
      </c>
    </row>
    <row r="39" spans="1:9">
      <c r="A39" s="233" t="s">
        <v>237</v>
      </c>
      <c r="B39" s="234">
        <v>194</v>
      </c>
      <c r="C39" s="235">
        <v>194</v>
      </c>
      <c r="D39" s="235">
        <f>ROUND(B39/C39*100,2)</f>
        <v>100</v>
      </c>
      <c r="H39" s="232">
        <v>2010401</v>
      </c>
      <c r="I39" s="223" t="s">
        <v>238</v>
      </c>
    </row>
    <row r="40" spans="1:9">
      <c r="A40" s="233" t="s">
        <v>239</v>
      </c>
      <c r="B40" s="234"/>
      <c r="C40" s="235"/>
      <c r="D40" s="235"/>
      <c r="H40" s="232">
        <v>2010402</v>
      </c>
      <c r="I40" s="223" t="s">
        <v>240</v>
      </c>
    </row>
    <row r="41" spans="1:9">
      <c r="A41" s="236" t="s">
        <v>241</v>
      </c>
      <c r="B41" s="234"/>
      <c r="C41" s="235"/>
      <c r="D41" s="235"/>
      <c r="H41" s="232">
        <v>2010403</v>
      </c>
      <c r="I41" s="223" t="s">
        <v>242</v>
      </c>
    </row>
    <row r="42" spans="1:9">
      <c r="A42" s="236" t="s">
        <v>285</v>
      </c>
      <c r="B42" s="234"/>
      <c r="C42" s="235"/>
      <c r="D42" s="235"/>
      <c r="H42" s="232">
        <v>2010404</v>
      </c>
      <c r="I42" s="223" t="s">
        <v>286</v>
      </c>
    </row>
    <row r="43" spans="1:9">
      <c r="A43" s="236" t="s">
        <v>287</v>
      </c>
      <c r="B43" s="234"/>
      <c r="C43" s="235"/>
      <c r="D43" s="235"/>
      <c r="H43" s="232">
        <v>2010405</v>
      </c>
      <c r="I43" s="223" t="s">
        <v>288</v>
      </c>
    </row>
    <row r="44" spans="1:9">
      <c r="A44" s="233" t="s">
        <v>289</v>
      </c>
      <c r="B44" s="234"/>
      <c r="C44" s="235"/>
      <c r="D44" s="235"/>
      <c r="H44" s="232">
        <v>2010406</v>
      </c>
      <c r="I44" s="223" t="s">
        <v>290</v>
      </c>
    </row>
    <row r="45" spans="1:9">
      <c r="A45" s="233" t="s">
        <v>291</v>
      </c>
      <c r="B45" s="234"/>
      <c r="C45" s="235"/>
      <c r="D45" s="235"/>
      <c r="H45" s="232">
        <v>2010407</v>
      </c>
      <c r="I45" s="223" t="s">
        <v>292</v>
      </c>
    </row>
    <row r="46" spans="1:9">
      <c r="A46" s="233" t="s">
        <v>293</v>
      </c>
      <c r="B46" s="234"/>
      <c r="C46" s="235"/>
      <c r="D46" s="235"/>
      <c r="H46" s="232">
        <v>2010408</v>
      </c>
      <c r="I46" s="223" t="s">
        <v>294</v>
      </c>
    </row>
    <row r="47" spans="1:9">
      <c r="A47" s="239" t="s">
        <v>295</v>
      </c>
      <c r="B47" s="234"/>
      <c r="C47" s="235"/>
      <c r="D47" s="235"/>
      <c r="H47" s="232">
        <v>2010409</v>
      </c>
      <c r="I47" s="223" t="s">
        <v>296</v>
      </c>
    </row>
    <row r="48" spans="1:9">
      <c r="A48" s="233" t="s">
        <v>255</v>
      </c>
      <c r="B48" s="234"/>
      <c r="C48" s="235"/>
      <c r="D48" s="235"/>
      <c r="H48" s="232">
        <v>2010450</v>
      </c>
      <c r="I48" s="223" t="s">
        <v>256</v>
      </c>
    </row>
    <row r="49" spans="1:9">
      <c r="A49" s="236" t="s">
        <v>297</v>
      </c>
      <c r="B49" s="234">
        <v>76</v>
      </c>
      <c r="C49" s="235">
        <f>261-194</f>
        <v>67</v>
      </c>
      <c r="D49" s="235">
        <f>ROUND(B49/C49*100,2)</f>
        <v>113.43</v>
      </c>
      <c r="H49" s="232">
        <v>2010499</v>
      </c>
      <c r="I49" s="223" t="s">
        <v>298</v>
      </c>
    </row>
    <row r="50" spans="1:9">
      <c r="A50" s="194" t="s">
        <v>299</v>
      </c>
      <c r="B50" s="192">
        <f>SUM(B51:B60)</f>
        <v>284</v>
      </c>
      <c r="C50" s="192">
        <f>SUM(C51:C60)</f>
        <v>249</v>
      </c>
      <c r="D50" s="192">
        <f>ROUND(B50/C50*100,2)</f>
        <v>114.06</v>
      </c>
      <c r="H50" s="232">
        <v>20105</v>
      </c>
      <c r="I50" s="223" t="s">
        <v>300</v>
      </c>
    </row>
    <row r="51" spans="1:9">
      <c r="A51" s="236" t="s">
        <v>237</v>
      </c>
      <c r="B51" s="234">
        <v>168</v>
      </c>
      <c r="C51" s="235">
        <v>168</v>
      </c>
      <c r="D51" s="235">
        <f>ROUND(B51/C51*100,2)</f>
        <v>100</v>
      </c>
      <c r="H51" s="232">
        <v>2010501</v>
      </c>
      <c r="I51" s="223" t="s">
        <v>238</v>
      </c>
    </row>
    <row r="52" spans="1:9">
      <c r="A52" s="237" t="s">
        <v>239</v>
      </c>
      <c r="B52" s="234"/>
      <c r="C52" s="235"/>
      <c r="D52" s="235"/>
      <c r="H52" s="232">
        <v>2010502</v>
      </c>
      <c r="I52" s="223" t="s">
        <v>240</v>
      </c>
    </row>
    <row r="53" spans="1:9">
      <c r="A53" s="233" t="s">
        <v>241</v>
      </c>
      <c r="B53" s="234"/>
      <c r="C53" s="235"/>
      <c r="D53" s="235"/>
      <c r="H53" s="232">
        <v>2010503</v>
      </c>
      <c r="I53" s="223" t="s">
        <v>242</v>
      </c>
    </row>
    <row r="54" spans="1:9">
      <c r="A54" s="233" t="s">
        <v>301</v>
      </c>
      <c r="B54" s="234"/>
      <c r="C54" s="235"/>
      <c r="D54" s="235"/>
      <c r="H54" s="232">
        <v>2010504</v>
      </c>
      <c r="I54" s="223" t="s">
        <v>302</v>
      </c>
    </row>
    <row r="55" spans="1:9">
      <c r="A55" s="233" t="s">
        <v>303</v>
      </c>
      <c r="B55" s="234">
        <v>1</v>
      </c>
      <c r="C55" s="235">
        <v>1</v>
      </c>
      <c r="D55" s="235">
        <f>ROUND(B55/C55*100,2)</f>
        <v>100</v>
      </c>
      <c r="H55" s="232">
        <v>2010505</v>
      </c>
      <c r="I55" s="223" t="s">
        <v>304</v>
      </c>
    </row>
    <row r="56" spans="1:9">
      <c r="A56" s="236" t="s">
        <v>305</v>
      </c>
      <c r="B56" s="234"/>
      <c r="C56" s="235"/>
      <c r="D56" s="235"/>
      <c r="H56" s="232">
        <v>2010506</v>
      </c>
      <c r="I56" s="223" t="s">
        <v>306</v>
      </c>
    </row>
    <row r="57" spans="1:9">
      <c r="A57" s="236" t="s">
        <v>307</v>
      </c>
      <c r="B57" s="234">
        <v>78</v>
      </c>
      <c r="C57" s="235">
        <v>78</v>
      </c>
      <c r="D57" s="235">
        <f>ROUND(B57/C57*100,2)</f>
        <v>100</v>
      </c>
      <c r="H57" s="232">
        <v>2010507</v>
      </c>
      <c r="I57" s="223" t="s">
        <v>308</v>
      </c>
    </row>
    <row r="58" spans="1:9">
      <c r="A58" s="236" t="s">
        <v>309</v>
      </c>
      <c r="B58" s="234"/>
      <c r="C58" s="235"/>
      <c r="D58" s="235"/>
      <c r="H58" s="232">
        <v>2010508</v>
      </c>
      <c r="I58" s="223" t="s">
        <v>310</v>
      </c>
    </row>
    <row r="59" spans="1:9">
      <c r="A59" s="233" t="s">
        <v>255</v>
      </c>
      <c r="B59" s="234"/>
      <c r="C59" s="235"/>
      <c r="D59" s="235"/>
      <c r="H59" s="232">
        <v>2010550</v>
      </c>
      <c r="I59" s="223" t="s">
        <v>256</v>
      </c>
    </row>
    <row r="60" spans="1:9">
      <c r="A60" s="236" t="s">
        <v>311</v>
      </c>
      <c r="B60" s="234">
        <v>37</v>
      </c>
      <c r="C60" s="235">
        <v>2</v>
      </c>
      <c r="D60" s="235">
        <f>ROUND(B60/C60*100,2)</f>
        <v>1850</v>
      </c>
      <c r="H60" s="232">
        <v>2010599</v>
      </c>
      <c r="I60" s="223" t="s">
        <v>312</v>
      </c>
    </row>
    <row r="61" spans="1:9">
      <c r="A61" s="240" t="s">
        <v>313</v>
      </c>
      <c r="B61" s="192">
        <f>SUM(B62:B71)</f>
        <v>681</v>
      </c>
      <c r="C61" s="192">
        <f>SUM(C62:C71)</f>
        <v>632</v>
      </c>
      <c r="D61" s="192">
        <f>ROUND(B61/C61*100,2)</f>
        <v>107.75</v>
      </c>
      <c r="H61" s="232">
        <v>20106</v>
      </c>
      <c r="I61" s="223" t="s">
        <v>314</v>
      </c>
    </row>
    <row r="62" spans="1:9">
      <c r="A62" s="236" t="s">
        <v>237</v>
      </c>
      <c r="B62" s="234">
        <v>412</v>
      </c>
      <c r="C62" s="235">
        <v>412</v>
      </c>
      <c r="D62" s="235">
        <f>ROUND(B62/C62*100,2)</f>
        <v>100</v>
      </c>
      <c r="H62" s="232">
        <v>2010601</v>
      </c>
      <c r="I62" s="223" t="s">
        <v>238</v>
      </c>
    </row>
    <row r="63" spans="1:9">
      <c r="A63" s="237" t="s">
        <v>239</v>
      </c>
      <c r="B63" s="234"/>
      <c r="C63" s="235"/>
      <c r="D63" s="235"/>
      <c r="H63" s="232">
        <v>2010602</v>
      </c>
      <c r="I63" s="223" t="s">
        <v>240</v>
      </c>
    </row>
    <row r="64" spans="1:9">
      <c r="A64" s="237" t="s">
        <v>241</v>
      </c>
      <c r="B64" s="234"/>
      <c r="C64" s="235"/>
      <c r="D64" s="235"/>
      <c r="H64" s="232">
        <v>2010603</v>
      </c>
      <c r="I64" s="223" t="s">
        <v>242</v>
      </c>
    </row>
    <row r="65" spans="1:9">
      <c r="A65" s="237" t="s">
        <v>315</v>
      </c>
      <c r="B65" s="234">
        <v>20</v>
      </c>
      <c r="C65" s="235">
        <v>20</v>
      </c>
      <c r="D65" s="235">
        <f>ROUND(B65/C65*100,2)</f>
        <v>100</v>
      </c>
      <c r="H65" s="232">
        <v>2010604</v>
      </c>
      <c r="I65" s="223" t="s">
        <v>316</v>
      </c>
    </row>
    <row r="66" spans="1:9">
      <c r="A66" s="237" t="s">
        <v>317</v>
      </c>
      <c r="B66" s="234"/>
      <c r="C66" s="235"/>
      <c r="D66" s="235"/>
      <c r="H66" s="232">
        <v>2010605</v>
      </c>
      <c r="I66" s="223" t="s">
        <v>318</v>
      </c>
    </row>
    <row r="67" spans="1:9">
      <c r="A67" s="237" t="s">
        <v>319</v>
      </c>
      <c r="B67" s="234"/>
      <c r="C67" s="235"/>
      <c r="D67" s="235"/>
      <c r="H67" s="232">
        <v>2010606</v>
      </c>
      <c r="I67" s="223" t="s">
        <v>320</v>
      </c>
    </row>
    <row r="68" spans="1:9">
      <c r="A68" s="233" t="s">
        <v>321</v>
      </c>
      <c r="B68" s="234">
        <v>50</v>
      </c>
      <c r="C68" s="235">
        <v>50</v>
      </c>
      <c r="D68" s="235">
        <f>ROUND(B68/C68*100,2)</f>
        <v>100</v>
      </c>
      <c r="H68" s="232">
        <v>2010607</v>
      </c>
      <c r="I68" s="223" t="s">
        <v>322</v>
      </c>
    </row>
    <row r="69" spans="1:9">
      <c r="A69" s="236" t="s">
        <v>323</v>
      </c>
      <c r="B69" s="234"/>
      <c r="C69" s="235"/>
      <c r="D69" s="235"/>
      <c r="H69" s="232">
        <v>2010608</v>
      </c>
      <c r="I69" s="223" t="s">
        <v>324</v>
      </c>
    </row>
    <row r="70" spans="1:9">
      <c r="A70" s="236" t="s">
        <v>255</v>
      </c>
      <c r="B70" s="234"/>
      <c r="C70" s="235"/>
      <c r="D70" s="235"/>
      <c r="H70" s="232">
        <v>2010650</v>
      </c>
      <c r="I70" s="223" t="s">
        <v>256</v>
      </c>
    </row>
    <row r="71" spans="1:9">
      <c r="A71" s="236" t="s">
        <v>325</v>
      </c>
      <c r="B71" s="234">
        <v>199</v>
      </c>
      <c r="C71" s="235">
        <f>130+20</f>
        <v>150</v>
      </c>
      <c r="D71" s="235">
        <f>ROUND(B71/C71*100,2)</f>
        <v>132.67</v>
      </c>
      <c r="H71" s="232">
        <v>2010699</v>
      </c>
      <c r="I71" s="223" t="s">
        <v>326</v>
      </c>
    </row>
    <row r="72" spans="1:9">
      <c r="A72" s="191" t="s">
        <v>327</v>
      </c>
      <c r="B72" s="192">
        <f>SUM(B73:B83)</f>
        <v>810</v>
      </c>
      <c r="C72" s="192">
        <f>SUM(C73:C83)</f>
        <v>810</v>
      </c>
      <c r="D72" s="192">
        <f>ROUND(B72/C72*100,2)</f>
        <v>100</v>
      </c>
      <c r="H72" s="232">
        <v>20107</v>
      </c>
      <c r="I72" s="223" t="s">
        <v>328</v>
      </c>
    </row>
    <row r="73" spans="1:9">
      <c r="A73" s="233" t="s">
        <v>237</v>
      </c>
      <c r="B73" s="234"/>
      <c r="C73" s="235"/>
      <c r="D73" s="235"/>
      <c r="H73" s="232">
        <v>2010701</v>
      </c>
      <c r="I73" s="223" t="s">
        <v>238</v>
      </c>
    </row>
    <row r="74" spans="1:9">
      <c r="A74" s="233" t="s">
        <v>239</v>
      </c>
      <c r="B74" s="234"/>
      <c r="C74" s="235"/>
      <c r="D74" s="235"/>
      <c r="H74" s="232">
        <v>2010702</v>
      </c>
      <c r="I74" s="223" t="s">
        <v>240</v>
      </c>
    </row>
    <row r="75" spans="1:9">
      <c r="A75" s="236" t="s">
        <v>241</v>
      </c>
      <c r="B75" s="234"/>
      <c r="C75" s="235"/>
      <c r="D75" s="235"/>
      <c r="H75" s="232">
        <v>2010703</v>
      </c>
      <c r="I75" s="223" t="s">
        <v>242</v>
      </c>
    </row>
    <row r="76" spans="1:9">
      <c r="A76" s="236" t="s">
        <v>329</v>
      </c>
      <c r="B76" s="234"/>
      <c r="C76" s="235"/>
      <c r="D76" s="235"/>
      <c r="H76" s="232">
        <v>2010704</v>
      </c>
      <c r="I76" s="223" t="s">
        <v>330</v>
      </c>
    </row>
    <row r="77" spans="1:9">
      <c r="A77" s="236" t="s">
        <v>331</v>
      </c>
      <c r="B77" s="234"/>
      <c r="C77" s="235"/>
      <c r="D77" s="235"/>
      <c r="H77" s="232">
        <v>2010705</v>
      </c>
      <c r="I77" s="223" t="s">
        <v>332</v>
      </c>
    </row>
    <row r="78" spans="1:9">
      <c r="A78" s="237" t="s">
        <v>333</v>
      </c>
      <c r="B78" s="234">
        <v>100</v>
      </c>
      <c r="C78" s="235">
        <v>100</v>
      </c>
      <c r="D78" s="235">
        <f>ROUND(B78/C78*100,2)</f>
        <v>100</v>
      </c>
      <c r="H78" s="232">
        <v>2010706</v>
      </c>
      <c r="I78" s="223" t="s">
        <v>334</v>
      </c>
    </row>
    <row r="79" spans="1:9">
      <c r="A79" s="233" t="s">
        <v>335</v>
      </c>
      <c r="B79" s="234"/>
      <c r="C79" s="235"/>
      <c r="D79" s="235"/>
      <c r="H79" s="232">
        <v>2010707</v>
      </c>
      <c r="I79" s="223" t="s">
        <v>336</v>
      </c>
    </row>
    <row r="80" spans="1:9">
      <c r="A80" s="233" t="s">
        <v>337</v>
      </c>
      <c r="B80" s="234"/>
      <c r="C80" s="235"/>
      <c r="D80" s="235"/>
      <c r="H80" s="232">
        <v>2010708</v>
      </c>
      <c r="I80" s="223" t="s">
        <v>338</v>
      </c>
    </row>
    <row r="81" spans="1:9">
      <c r="A81" s="233" t="s">
        <v>321</v>
      </c>
      <c r="B81" s="234"/>
      <c r="C81" s="235"/>
      <c r="D81" s="235"/>
      <c r="H81" s="232">
        <v>2010709</v>
      </c>
      <c r="I81" s="223" t="s">
        <v>322</v>
      </c>
    </row>
    <row r="82" spans="1:9">
      <c r="A82" s="236" t="s">
        <v>255</v>
      </c>
      <c r="B82" s="234"/>
      <c r="C82" s="235"/>
      <c r="D82" s="235"/>
      <c r="H82" s="232">
        <v>2010750</v>
      </c>
      <c r="I82" s="223" t="s">
        <v>256</v>
      </c>
    </row>
    <row r="83" spans="1:9">
      <c r="A83" s="236" t="s">
        <v>339</v>
      </c>
      <c r="B83" s="234">
        <v>710</v>
      </c>
      <c r="C83" s="235">
        <v>710</v>
      </c>
      <c r="D83" s="235">
        <f>ROUND(B83/C83*100,2)</f>
        <v>100</v>
      </c>
      <c r="H83" s="232">
        <v>2010799</v>
      </c>
      <c r="I83" s="223" t="s">
        <v>340</v>
      </c>
    </row>
    <row r="84" spans="1:9">
      <c r="A84" s="194" t="s">
        <v>341</v>
      </c>
      <c r="B84" s="192">
        <f>SUM(B85:B92)</f>
        <v>359</v>
      </c>
      <c r="C84" s="192">
        <f>SUM(C85:C92)</f>
        <v>289</v>
      </c>
      <c r="D84" s="192">
        <f>ROUND(B84/C84*100,2)</f>
        <v>124.22</v>
      </c>
      <c r="H84" s="232">
        <v>20108</v>
      </c>
      <c r="I84" s="223" t="s">
        <v>342</v>
      </c>
    </row>
    <row r="85" spans="1:9">
      <c r="A85" s="233" t="s">
        <v>237</v>
      </c>
      <c r="B85" s="234">
        <v>197</v>
      </c>
      <c r="C85" s="235">
        <v>167</v>
      </c>
      <c r="D85" s="235">
        <f>ROUND(B85/C85*100,2)</f>
        <v>117.96</v>
      </c>
      <c r="H85" s="232">
        <v>2010801</v>
      </c>
      <c r="I85" s="223" t="s">
        <v>238</v>
      </c>
    </row>
    <row r="86" spans="1:9">
      <c r="A86" s="233" t="s">
        <v>239</v>
      </c>
      <c r="B86" s="234"/>
      <c r="C86" s="235"/>
      <c r="D86" s="235"/>
      <c r="H86" s="232">
        <v>2010802</v>
      </c>
      <c r="I86" s="223" t="s">
        <v>240</v>
      </c>
    </row>
    <row r="87" spans="1:9">
      <c r="A87" s="233" t="s">
        <v>241</v>
      </c>
      <c r="B87" s="234"/>
      <c r="C87" s="235"/>
      <c r="D87" s="235"/>
      <c r="H87" s="232">
        <v>2010803</v>
      </c>
      <c r="I87" s="223" t="s">
        <v>242</v>
      </c>
    </row>
    <row r="88" spans="1:9">
      <c r="A88" s="241" t="s">
        <v>343</v>
      </c>
      <c r="B88" s="234">
        <v>7</v>
      </c>
      <c r="C88" s="235">
        <v>7</v>
      </c>
      <c r="D88" s="235">
        <f>ROUND(B88/C88*100,2)</f>
        <v>100</v>
      </c>
      <c r="H88" s="232">
        <v>2010804</v>
      </c>
      <c r="I88" s="223" t="s">
        <v>344</v>
      </c>
    </row>
    <row r="89" spans="1:9">
      <c r="A89" s="236" t="s">
        <v>345</v>
      </c>
      <c r="B89" s="234"/>
      <c r="C89" s="235"/>
      <c r="D89" s="235"/>
      <c r="H89" s="232">
        <v>2010805</v>
      </c>
      <c r="I89" s="223" t="s">
        <v>346</v>
      </c>
    </row>
    <row r="90" spans="1:9">
      <c r="A90" s="236" t="s">
        <v>321</v>
      </c>
      <c r="B90" s="234"/>
      <c r="C90" s="235"/>
      <c r="D90" s="235"/>
      <c r="H90" s="232">
        <v>2010806</v>
      </c>
      <c r="I90" s="223" t="s">
        <v>322</v>
      </c>
    </row>
    <row r="91" spans="1:9">
      <c r="A91" s="236" t="s">
        <v>255</v>
      </c>
      <c r="B91" s="234"/>
      <c r="C91" s="235"/>
      <c r="D91" s="235"/>
      <c r="H91" s="232">
        <v>2010850</v>
      </c>
      <c r="I91" s="223" t="s">
        <v>256</v>
      </c>
    </row>
    <row r="92" spans="1:9">
      <c r="A92" s="237" t="s">
        <v>347</v>
      </c>
      <c r="B92" s="234">
        <v>155</v>
      </c>
      <c r="C92" s="235">
        <v>115</v>
      </c>
      <c r="D92" s="235">
        <f>ROUND(B92/C92*100,2)</f>
        <v>134.78</v>
      </c>
      <c r="H92" s="232">
        <v>2010899</v>
      </c>
      <c r="I92" s="223" t="s">
        <v>348</v>
      </c>
    </row>
    <row r="93" spans="1:9">
      <c r="A93" s="191" t="s">
        <v>349</v>
      </c>
      <c r="B93" s="192">
        <f>SUM(B94:B106)</f>
        <v>0</v>
      </c>
      <c r="C93" s="192">
        <f>SUM(C94:C106)</f>
        <v>0</v>
      </c>
      <c r="D93" s="192"/>
      <c r="H93" s="232">
        <v>20109</v>
      </c>
      <c r="I93" s="223" t="s">
        <v>350</v>
      </c>
    </row>
    <row r="94" spans="1:9">
      <c r="A94" s="233" t="s">
        <v>237</v>
      </c>
      <c r="B94" s="237"/>
      <c r="C94" s="237"/>
      <c r="D94" s="237"/>
      <c r="H94" s="232">
        <v>2010901</v>
      </c>
      <c r="I94" s="223" t="s">
        <v>238</v>
      </c>
    </row>
    <row r="95" spans="1:9">
      <c r="A95" s="236" t="s">
        <v>239</v>
      </c>
      <c r="B95" s="237"/>
      <c r="C95" s="237"/>
      <c r="D95" s="237"/>
      <c r="H95" s="232">
        <v>2010902</v>
      </c>
      <c r="I95" s="223" t="s">
        <v>240</v>
      </c>
    </row>
    <row r="96" spans="1:9">
      <c r="A96" s="236" t="s">
        <v>241</v>
      </c>
      <c r="B96" s="237"/>
      <c r="C96" s="237"/>
      <c r="D96" s="237"/>
      <c r="H96" s="232">
        <v>2010903</v>
      </c>
      <c r="I96" s="223" t="s">
        <v>242</v>
      </c>
    </row>
    <row r="97" spans="1:9">
      <c r="A97" s="236" t="s">
        <v>351</v>
      </c>
      <c r="B97" s="237"/>
      <c r="C97" s="237"/>
      <c r="D97" s="237"/>
      <c r="H97" s="232">
        <v>2010904</v>
      </c>
      <c r="I97" s="223" t="s">
        <v>352</v>
      </c>
    </row>
    <row r="98" spans="1:9">
      <c r="A98" s="233" t="s">
        <v>353</v>
      </c>
      <c r="B98" s="237"/>
      <c r="C98" s="237"/>
      <c r="D98" s="237"/>
      <c r="H98" s="232">
        <v>2010905</v>
      </c>
      <c r="I98" s="223" t="s">
        <v>354</v>
      </c>
    </row>
    <row r="99" spans="1:9">
      <c r="A99" s="239" t="s">
        <v>355</v>
      </c>
      <c r="B99" s="237"/>
      <c r="C99" s="237"/>
      <c r="D99" s="237"/>
      <c r="H99" s="232">
        <v>2010907</v>
      </c>
      <c r="I99" s="243" t="s">
        <v>356</v>
      </c>
    </row>
    <row r="100" spans="1:9">
      <c r="A100" s="233" t="s">
        <v>321</v>
      </c>
      <c r="B100" s="237"/>
      <c r="C100" s="237"/>
      <c r="D100" s="237"/>
      <c r="H100" s="232">
        <v>2010908</v>
      </c>
      <c r="I100" s="223" t="s">
        <v>322</v>
      </c>
    </row>
    <row r="101" spans="1:9">
      <c r="A101" s="239" t="s">
        <v>357</v>
      </c>
      <c r="B101" s="237"/>
      <c r="C101" s="237"/>
      <c r="D101" s="237"/>
      <c r="H101" s="232">
        <v>2010909</v>
      </c>
      <c r="I101" s="243" t="s">
        <v>358</v>
      </c>
    </row>
    <row r="102" spans="1:9">
      <c r="A102" s="239" t="s">
        <v>359</v>
      </c>
      <c r="B102" s="237"/>
      <c r="C102" s="237"/>
      <c r="D102" s="237"/>
      <c r="H102" s="232">
        <v>2010910</v>
      </c>
      <c r="I102" s="243" t="s">
        <v>360</v>
      </c>
    </row>
    <row r="103" spans="1:9">
      <c r="A103" s="239" t="s">
        <v>361</v>
      </c>
      <c r="B103" s="237"/>
      <c r="C103" s="237"/>
      <c r="D103" s="237"/>
      <c r="H103" s="232">
        <v>2010911</v>
      </c>
      <c r="I103" s="243" t="s">
        <v>362</v>
      </c>
    </row>
    <row r="104" spans="1:9">
      <c r="A104" s="239" t="s">
        <v>363</v>
      </c>
      <c r="B104" s="237"/>
      <c r="C104" s="237"/>
      <c r="D104" s="237"/>
      <c r="H104" s="232">
        <v>2010912</v>
      </c>
      <c r="I104" s="243" t="s">
        <v>364</v>
      </c>
    </row>
    <row r="105" spans="1:9">
      <c r="A105" s="236" t="s">
        <v>255</v>
      </c>
      <c r="B105" s="237"/>
      <c r="C105" s="237"/>
      <c r="D105" s="237"/>
      <c r="H105" s="232">
        <v>2010950</v>
      </c>
      <c r="I105" s="223" t="s">
        <v>256</v>
      </c>
    </row>
    <row r="106" spans="1:9">
      <c r="A106" s="236" t="s">
        <v>365</v>
      </c>
      <c r="B106" s="237"/>
      <c r="C106" s="237"/>
      <c r="D106" s="237"/>
      <c r="H106" s="232">
        <v>2010999</v>
      </c>
      <c r="I106" s="223" t="s">
        <v>366</v>
      </c>
    </row>
    <row r="107" spans="1:9">
      <c r="A107" s="194" t="s">
        <v>367</v>
      </c>
      <c r="B107" s="192">
        <f>SUM(B108:B116)</f>
        <v>0</v>
      </c>
      <c r="C107" s="192">
        <f>SUM(C108:C116)</f>
        <v>0</v>
      </c>
      <c r="D107" s="192"/>
      <c r="H107" s="232">
        <v>20110</v>
      </c>
      <c r="I107" s="223" t="s">
        <v>368</v>
      </c>
    </row>
    <row r="108" spans="1:9">
      <c r="A108" s="236" t="s">
        <v>237</v>
      </c>
      <c r="B108" s="237"/>
      <c r="C108" s="237"/>
      <c r="D108" s="237"/>
      <c r="H108" s="232">
        <v>2011001</v>
      </c>
      <c r="I108" s="223" t="s">
        <v>238</v>
      </c>
    </row>
    <row r="109" spans="1:9">
      <c r="A109" s="233" t="s">
        <v>239</v>
      </c>
      <c r="B109" s="237"/>
      <c r="C109" s="237"/>
      <c r="D109" s="237"/>
      <c r="H109" s="232">
        <v>2011002</v>
      </c>
      <c r="I109" s="223" t="s">
        <v>240</v>
      </c>
    </row>
    <row r="110" spans="1:9">
      <c r="A110" s="233" t="s">
        <v>241</v>
      </c>
      <c r="B110" s="237"/>
      <c r="C110" s="237"/>
      <c r="D110" s="237"/>
      <c r="H110" s="232">
        <v>2011003</v>
      </c>
      <c r="I110" s="223" t="s">
        <v>242</v>
      </c>
    </row>
    <row r="111" spans="1:9">
      <c r="A111" s="233" t="s">
        <v>369</v>
      </c>
      <c r="B111" s="237"/>
      <c r="C111" s="237"/>
      <c r="D111" s="237"/>
      <c r="H111" s="232">
        <v>2011004</v>
      </c>
      <c r="I111" s="223" t="s">
        <v>370</v>
      </c>
    </row>
    <row r="112" spans="1:9">
      <c r="A112" s="236" t="s">
        <v>371</v>
      </c>
      <c r="B112" s="237"/>
      <c r="C112" s="237"/>
      <c r="D112" s="237"/>
      <c r="H112" s="232">
        <v>2011005</v>
      </c>
      <c r="I112" s="223" t="s">
        <v>372</v>
      </c>
    </row>
    <row r="113" spans="1:9">
      <c r="A113" s="236" t="s">
        <v>373</v>
      </c>
      <c r="B113" s="237"/>
      <c r="C113" s="237"/>
      <c r="D113" s="237"/>
      <c r="H113" s="232">
        <v>2011007</v>
      </c>
      <c r="I113" s="223" t="s">
        <v>374</v>
      </c>
    </row>
    <row r="114" spans="1:9">
      <c r="A114" s="233" t="s">
        <v>375</v>
      </c>
      <c r="B114" s="237"/>
      <c r="C114" s="237"/>
      <c r="D114" s="237"/>
      <c r="H114" s="232">
        <v>2011008</v>
      </c>
      <c r="I114" s="223" t="s">
        <v>376</v>
      </c>
    </row>
    <row r="115" spans="1:9">
      <c r="A115" s="241" t="s">
        <v>255</v>
      </c>
      <c r="B115" s="237"/>
      <c r="C115" s="237"/>
      <c r="D115" s="237"/>
      <c r="H115" s="232">
        <v>2011050</v>
      </c>
      <c r="I115" s="223" t="s">
        <v>256</v>
      </c>
    </row>
    <row r="116" spans="1:9">
      <c r="A116" s="236" t="s">
        <v>377</v>
      </c>
      <c r="B116" s="237"/>
      <c r="C116" s="237"/>
      <c r="D116" s="237"/>
      <c r="H116" s="232">
        <v>2011099</v>
      </c>
      <c r="I116" s="223" t="s">
        <v>378</v>
      </c>
    </row>
    <row r="117" spans="1:9">
      <c r="A117" s="242" t="s">
        <v>379</v>
      </c>
      <c r="B117" s="192">
        <f>SUM(B118:B125)</f>
        <v>681</v>
      </c>
      <c r="C117" s="192">
        <f>SUM(C118:C125)</f>
        <v>396</v>
      </c>
      <c r="D117" s="192">
        <f>ROUND(B117/C117*100,2)</f>
        <v>171.97</v>
      </c>
      <c r="H117" s="232">
        <v>20111</v>
      </c>
      <c r="I117" s="223" t="s">
        <v>380</v>
      </c>
    </row>
    <row r="118" spans="1:9">
      <c r="A118" s="233" t="s">
        <v>237</v>
      </c>
      <c r="B118" s="234">
        <f>254+240</f>
        <v>494</v>
      </c>
      <c r="C118" s="235">
        <f>322-36</f>
        <v>286</v>
      </c>
      <c r="D118" s="235">
        <f>ROUND(B118/C118*100,2)</f>
        <v>172.73</v>
      </c>
      <c r="H118" s="232">
        <v>2011101</v>
      </c>
      <c r="I118" s="223" t="s">
        <v>238</v>
      </c>
    </row>
    <row r="119" spans="1:9">
      <c r="A119" s="233" t="s">
        <v>239</v>
      </c>
      <c r="B119" s="234"/>
      <c r="C119" s="235"/>
      <c r="D119" s="235"/>
      <c r="H119" s="232">
        <v>2011102</v>
      </c>
      <c r="I119" s="223" t="s">
        <v>240</v>
      </c>
    </row>
    <row r="120" spans="1:9">
      <c r="A120" s="233" t="s">
        <v>241</v>
      </c>
      <c r="B120" s="234"/>
      <c r="C120" s="235"/>
      <c r="D120" s="235"/>
      <c r="H120" s="232">
        <v>2011103</v>
      </c>
      <c r="I120" s="223" t="s">
        <v>242</v>
      </c>
    </row>
    <row r="121" spans="1:9">
      <c r="A121" s="236" t="s">
        <v>381</v>
      </c>
      <c r="B121" s="234"/>
      <c r="C121" s="235"/>
      <c r="D121" s="235"/>
      <c r="H121" s="232">
        <v>2011104</v>
      </c>
      <c r="I121" s="223" t="s">
        <v>382</v>
      </c>
    </row>
    <row r="122" spans="1:9">
      <c r="A122" s="236" t="s">
        <v>383</v>
      </c>
      <c r="B122" s="234"/>
      <c r="C122" s="235"/>
      <c r="D122" s="235"/>
      <c r="H122" s="232">
        <v>2011105</v>
      </c>
      <c r="I122" s="223" t="s">
        <v>384</v>
      </c>
    </row>
    <row r="123" spans="1:9">
      <c r="A123" s="236" t="s">
        <v>385</v>
      </c>
      <c r="B123" s="234"/>
      <c r="C123" s="235"/>
      <c r="D123" s="235"/>
      <c r="H123" s="232">
        <v>2011106</v>
      </c>
      <c r="I123" s="223" t="s">
        <v>386</v>
      </c>
    </row>
    <row r="124" spans="1:9">
      <c r="A124" s="233" t="s">
        <v>255</v>
      </c>
      <c r="B124" s="234"/>
      <c r="C124" s="235"/>
      <c r="D124" s="235"/>
      <c r="H124" s="232">
        <v>2011150</v>
      </c>
      <c r="I124" s="223" t="s">
        <v>256</v>
      </c>
    </row>
    <row r="125" spans="1:9">
      <c r="A125" s="233" t="s">
        <v>387</v>
      </c>
      <c r="B125" s="234">
        <v>187</v>
      </c>
      <c r="C125" s="235">
        <f>170-60</f>
        <v>110</v>
      </c>
      <c r="D125" s="235">
        <f>ROUND(B125/C125*100,2)</f>
        <v>170</v>
      </c>
      <c r="H125" s="232">
        <v>2011199</v>
      </c>
      <c r="I125" s="223" t="s">
        <v>388</v>
      </c>
    </row>
    <row r="126" spans="1:9">
      <c r="A126" s="204" t="s">
        <v>389</v>
      </c>
      <c r="B126" s="192">
        <f>SUM(B127:B136)</f>
        <v>405</v>
      </c>
      <c r="C126" s="192">
        <f>SUM(C127:C136)</f>
        <v>357</v>
      </c>
      <c r="D126" s="192">
        <f>ROUND(B126/C126*100,2)</f>
        <v>113.45</v>
      </c>
      <c r="H126" s="232">
        <v>20113</v>
      </c>
      <c r="I126" s="223" t="s">
        <v>390</v>
      </c>
    </row>
    <row r="127" spans="1:9">
      <c r="A127" s="233" t="s">
        <v>237</v>
      </c>
      <c r="B127" s="234">
        <v>345</v>
      </c>
      <c r="C127" s="235">
        <v>334</v>
      </c>
      <c r="D127" s="235">
        <f>ROUND(B127/C127*100,2)</f>
        <v>103.29</v>
      </c>
      <c r="H127" s="232">
        <v>2011301</v>
      </c>
      <c r="I127" s="223" t="s">
        <v>238</v>
      </c>
    </row>
    <row r="128" spans="1:9">
      <c r="A128" s="233" t="s">
        <v>239</v>
      </c>
      <c r="B128" s="234"/>
      <c r="C128" s="235"/>
      <c r="D128" s="235"/>
      <c r="H128" s="232">
        <v>2011302</v>
      </c>
      <c r="I128" s="223" t="s">
        <v>240</v>
      </c>
    </row>
    <row r="129" spans="1:9">
      <c r="A129" s="233" t="s">
        <v>241</v>
      </c>
      <c r="B129" s="234"/>
      <c r="C129" s="235"/>
      <c r="D129" s="235"/>
      <c r="H129" s="232">
        <v>2011303</v>
      </c>
      <c r="I129" s="223" t="s">
        <v>242</v>
      </c>
    </row>
    <row r="130" spans="1:9">
      <c r="A130" s="236" t="s">
        <v>391</v>
      </c>
      <c r="B130" s="234"/>
      <c r="C130" s="235"/>
      <c r="D130" s="235"/>
      <c r="H130" s="232">
        <v>2011304</v>
      </c>
      <c r="I130" s="223" t="s">
        <v>392</v>
      </c>
    </row>
    <row r="131" spans="1:9">
      <c r="A131" s="236" t="s">
        <v>393</v>
      </c>
      <c r="B131" s="234"/>
      <c r="C131" s="235"/>
      <c r="D131" s="235"/>
      <c r="H131" s="232">
        <v>2011305</v>
      </c>
      <c r="I131" s="223" t="s">
        <v>394</v>
      </c>
    </row>
    <row r="132" spans="1:9">
      <c r="A132" s="236" t="s">
        <v>395</v>
      </c>
      <c r="B132" s="234"/>
      <c r="C132" s="235"/>
      <c r="D132" s="235"/>
      <c r="H132" s="232">
        <v>2011306</v>
      </c>
      <c r="I132" s="223" t="s">
        <v>396</v>
      </c>
    </row>
    <row r="133" spans="1:9">
      <c r="A133" s="233" t="s">
        <v>397</v>
      </c>
      <c r="B133" s="234"/>
      <c r="C133" s="235"/>
      <c r="D133" s="235"/>
      <c r="H133" s="232">
        <v>2011307</v>
      </c>
      <c r="I133" s="223" t="s">
        <v>398</v>
      </c>
    </row>
    <row r="134" spans="1:9">
      <c r="A134" s="233" t="s">
        <v>399</v>
      </c>
      <c r="B134" s="234">
        <v>20</v>
      </c>
      <c r="C134" s="235">
        <v>20</v>
      </c>
      <c r="D134" s="235">
        <f>ROUND(B134/C134*100,2)</f>
        <v>100</v>
      </c>
      <c r="H134" s="232">
        <v>2011308</v>
      </c>
      <c r="I134" s="223" t="s">
        <v>400</v>
      </c>
    </row>
    <row r="135" spans="1:9">
      <c r="A135" s="233" t="s">
        <v>255</v>
      </c>
      <c r="B135" s="234"/>
      <c r="C135" s="235"/>
      <c r="D135" s="235"/>
      <c r="H135" s="232">
        <v>2011350</v>
      </c>
      <c r="I135" s="223" t="s">
        <v>256</v>
      </c>
    </row>
    <row r="136" spans="1:9">
      <c r="A136" s="236" t="s">
        <v>401</v>
      </c>
      <c r="B136" s="234">
        <v>40</v>
      </c>
      <c r="C136" s="235">
        <v>3</v>
      </c>
      <c r="D136" s="235">
        <f>ROUND(B136/C136*100,2)</f>
        <v>1333.33</v>
      </c>
      <c r="H136" s="232">
        <v>2011399</v>
      </c>
      <c r="I136" s="223" t="s">
        <v>402</v>
      </c>
    </row>
    <row r="137" spans="1:9">
      <c r="A137" s="194" t="s">
        <v>403</v>
      </c>
      <c r="B137" s="192">
        <f>SUM(B138:B150)</f>
        <v>0</v>
      </c>
      <c r="C137" s="192">
        <f>SUM(C138:C150)</f>
        <v>0</v>
      </c>
      <c r="D137" s="192"/>
      <c r="H137" s="232">
        <v>20114</v>
      </c>
      <c r="I137" s="223" t="s">
        <v>404</v>
      </c>
    </row>
    <row r="138" spans="1:9">
      <c r="A138" s="236" t="s">
        <v>237</v>
      </c>
      <c r="B138" s="237"/>
      <c r="C138" s="237"/>
      <c r="D138" s="237"/>
      <c r="H138" s="232">
        <v>2011401</v>
      </c>
      <c r="I138" s="223" t="s">
        <v>238</v>
      </c>
    </row>
    <row r="139" spans="1:9">
      <c r="A139" s="237" t="s">
        <v>239</v>
      </c>
      <c r="B139" s="237"/>
      <c r="C139" s="237"/>
      <c r="D139" s="237"/>
      <c r="H139" s="232">
        <v>2011402</v>
      </c>
      <c r="I139" s="223" t="s">
        <v>240</v>
      </c>
    </row>
    <row r="140" spans="1:9">
      <c r="A140" s="233" t="s">
        <v>241</v>
      </c>
      <c r="B140" s="237"/>
      <c r="C140" s="237"/>
      <c r="D140" s="237"/>
      <c r="H140" s="232">
        <v>2011403</v>
      </c>
      <c r="I140" s="223" t="s">
        <v>242</v>
      </c>
    </row>
    <row r="141" spans="1:9">
      <c r="A141" s="233" t="s">
        <v>405</v>
      </c>
      <c r="B141" s="237"/>
      <c r="C141" s="237"/>
      <c r="D141" s="237"/>
      <c r="H141" s="232">
        <v>2011404</v>
      </c>
      <c r="I141" s="223" t="s">
        <v>406</v>
      </c>
    </row>
    <row r="142" spans="1:9">
      <c r="A142" s="233" t="s">
        <v>407</v>
      </c>
      <c r="B142" s="237"/>
      <c r="C142" s="237"/>
      <c r="D142" s="237"/>
      <c r="H142" s="232">
        <v>2011405</v>
      </c>
      <c r="I142" s="223" t="s">
        <v>408</v>
      </c>
    </row>
    <row r="143" spans="1:9">
      <c r="A143" s="241" t="s">
        <v>409</v>
      </c>
      <c r="B143" s="237"/>
      <c r="C143" s="237"/>
      <c r="D143" s="237"/>
      <c r="H143" s="232">
        <v>2011406</v>
      </c>
      <c r="I143" s="223" t="s">
        <v>410</v>
      </c>
    </row>
    <row r="144" spans="1:9">
      <c r="A144" s="236" t="s">
        <v>411</v>
      </c>
      <c r="B144" s="237"/>
      <c r="C144" s="237"/>
      <c r="D144" s="237"/>
      <c r="H144" s="232">
        <v>2011407</v>
      </c>
      <c r="I144" s="223" t="s">
        <v>412</v>
      </c>
    </row>
    <row r="145" spans="1:9">
      <c r="A145" s="236" t="s">
        <v>413</v>
      </c>
      <c r="B145" s="237"/>
      <c r="C145" s="237"/>
      <c r="D145" s="237"/>
      <c r="H145" s="232">
        <v>2011408</v>
      </c>
      <c r="I145" s="223" t="s">
        <v>414</v>
      </c>
    </row>
    <row r="146" spans="1:9">
      <c r="A146" s="233" t="s">
        <v>415</v>
      </c>
      <c r="B146" s="237"/>
      <c r="C146" s="237"/>
      <c r="D146" s="237"/>
      <c r="H146" s="232">
        <v>2011409</v>
      </c>
      <c r="I146" s="223" t="s">
        <v>416</v>
      </c>
    </row>
    <row r="147" spans="1:9">
      <c r="A147" s="239" t="s">
        <v>417</v>
      </c>
      <c r="B147" s="237"/>
      <c r="C147" s="237"/>
      <c r="D147" s="237"/>
      <c r="H147" s="232">
        <v>2011410</v>
      </c>
      <c r="I147" s="243" t="s">
        <v>418</v>
      </c>
    </row>
    <row r="148" spans="1:9">
      <c r="A148" s="239" t="s">
        <v>419</v>
      </c>
      <c r="B148" s="237"/>
      <c r="C148" s="237"/>
      <c r="D148" s="237"/>
      <c r="H148" s="232">
        <v>2011411</v>
      </c>
      <c r="I148" s="243" t="s">
        <v>420</v>
      </c>
    </row>
    <row r="149" spans="1:9">
      <c r="A149" s="233" t="s">
        <v>255</v>
      </c>
      <c r="B149" s="237"/>
      <c r="C149" s="237"/>
      <c r="D149" s="237"/>
      <c r="H149" s="232">
        <v>2011450</v>
      </c>
      <c r="I149" s="223" t="s">
        <v>256</v>
      </c>
    </row>
    <row r="150" spans="1:9">
      <c r="A150" s="233" t="s">
        <v>421</v>
      </c>
      <c r="B150" s="237"/>
      <c r="C150" s="237"/>
      <c r="D150" s="237"/>
      <c r="H150" s="232">
        <v>2011499</v>
      </c>
      <c r="I150" s="223" t="s">
        <v>422</v>
      </c>
    </row>
    <row r="151" spans="1:9">
      <c r="A151" s="191" t="s">
        <v>423</v>
      </c>
      <c r="B151" s="192">
        <f>SUM(B152:B157)</f>
        <v>1</v>
      </c>
      <c r="C151" s="192">
        <f>SUM(C152:C157)</f>
        <v>1</v>
      </c>
      <c r="D151" s="192">
        <f>ROUND(B151/C151*100,2)</f>
        <v>100</v>
      </c>
      <c r="H151" s="232">
        <v>20123</v>
      </c>
      <c r="I151" s="223" t="s">
        <v>424</v>
      </c>
    </row>
    <row r="152" spans="1:9">
      <c r="A152" s="233" t="s">
        <v>237</v>
      </c>
      <c r="B152" s="237"/>
      <c r="C152" s="237"/>
      <c r="D152" s="237"/>
      <c r="H152" s="232">
        <v>2012301</v>
      </c>
      <c r="I152" s="223" t="s">
        <v>238</v>
      </c>
    </row>
    <row r="153" spans="1:9">
      <c r="A153" s="233" t="s">
        <v>239</v>
      </c>
      <c r="B153" s="237"/>
      <c r="C153" s="237"/>
      <c r="D153" s="237"/>
      <c r="H153" s="244">
        <v>2012302</v>
      </c>
      <c r="I153" s="245" t="s">
        <v>240</v>
      </c>
    </row>
    <row r="154" spans="1:9">
      <c r="A154" s="236" t="s">
        <v>241</v>
      </c>
      <c r="B154" s="237"/>
      <c r="C154" s="237"/>
      <c r="D154" s="237"/>
      <c r="H154" s="232">
        <v>2012303</v>
      </c>
      <c r="I154" s="223" t="s">
        <v>242</v>
      </c>
    </row>
    <row r="155" spans="1:9">
      <c r="A155" s="236" t="s">
        <v>425</v>
      </c>
      <c r="B155" s="237"/>
      <c r="C155" s="237"/>
      <c r="D155" s="237"/>
      <c r="H155" s="232">
        <v>2012304</v>
      </c>
      <c r="I155" s="223" t="s">
        <v>426</v>
      </c>
    </row>
    <row r="156" spans="1:9">
      <c r="A156" s="236" t="s">
        <v>255</v>
      </c>
      <c r="B156" s="237"/>
      <c r="C156" s="237"/>
      <c r="D156" s="237"/>
      <c r="H156" s="232">
        <v>2012350</v>
      </c>
      <c r="I156" s="223" t="s">
        <v>256</v>
      </c>
    </row>
    <row r="157" spans="1:9">
      <c r="A157" s="237" t="s">
        <v>427</v>
      </c>
      <c r="B157" s="237">
        <v>1</v>
      </c>
      <c r="C157" s="237">
        <v>1</v>
      </c>
      <c r="D157" s="237">
        <f>ROUND(B157/C157*100,2)</f>
        <v>100</v>
      </c>
      <c r="H157" s="232">
        <v>2012399</v>
      </c>
      <c r="I157" s="223" t="s">
        <v>428</v>
      </c>
    </row>
    <row r="158" spans="1:9">
      <c r="A158" s="191" t="s">
        <v>429</v>
      </c>
      <c r="B158" s="192">
        <f>SUM(B159:B165)</f>
        <v>3</v>
      </c>
      <c r="C158" s="192">
        <f>SUM(C159:C165)</f>
        <v>1</v>
      </c>
      <c r="D158" s="192"/>
      <c r="H158" s="232">
        <v>20125</v>
      </c>
      <c r="I158" s="191" t="s">
        <v>430</v>
      </c>
    </row>
    <row r="159" spans="1:9">
      <c r="A159" s="233" t="s">
        <v>237</v>
      </c>
      <c r="B159" s="237"/>
      <c r="C159" s="237"/>
      <c r="D159" s="237"/>
      <c r="H159" s="232">
        <v>2012501</v>
      </c>
      <c r="I159" s="223" t="s">
        <v>238</v>
      </c>
    </row>
    <row r="160" spans="1:9">
      <c r="A160" s="236" t="s">
        <v>239</v>
      </c>
      <c r="B160" s="237"/>
      <c r="C160" s="237"/>
      <c r="D160" s="237"/>
      <c r="H160" s="232">
        <v>2012502</v>
      </c>
      <c r="I160" s="223" t="s">
        <v>240</v>
      </c>
    </row>
    <row r="161" spans="1:9">
      <c r="A161" s="236" t="s">
        <v>241</v>
      </c>
      <c r="B161" s="237"/>
      <c r="C161" s="237"/>
      <c r="D161" s="237"/>
      <c r="H161" s="232">
        <v>2012503</v>
      </c>
      <c r="I161" s="223" t="s">
        <v>242</v>
      </c>
    </row>
    <row r="162" spans="1:9">
      <c r="A162" s="236" t="s">
        <v>431</v>
      </c>
      <c r="B162" s="237"/>
      <c r="C162" s="237"/>
      <c r="D162" s="237"/>
      <c r="H162" s="232">
        <v>2012504</v>
      </c>
      <c r="I162" s="223" t="s">
        <v>432</v>
      </c>
    </row>
    <row r="163" spans="1:9">
      <c r="A163" s="237" t="s">
        <v>433</v>
      </c>
      <c r="B163" s="237">
        <v>3</v>
      </c>
      <c r="C163" s="237">
        <v>1</v>
      </c>
      <c r="D163" s="237"/>
      <c r="H163" s="232">
        <v>2012505</v>
      </c>
      <c r="I163" s="223" t="s">
        <v>434</v>
      </c>
    </row>
    <row r="164" spans="1:9">
      <c r="A164" s="233" t="s">
        <v>255</v>
      </c>
      <c r="B164" s="237"/>
      <c r="C164" s="237"/>
      <c r="D164" s="237"/>
      <c r="H164" s="232">
        <v>2012550</v>
      </c>
      <c r="I164" s="223" t="s">
        <v>256</v>
      </c>
    </row>
    <row r="165" spans="1:9">
      <c r="A165" s="233" t="s">
        <v>435</v>
      </c>
      <c r="B165" s="237"/>
      <c r="C165" s="237"/>
      <c r="D165" s="237"/>
      <c r="H165" s="232">
        <v>2012599</v>
      </c>
      <c r="I165" s="233" t="s">
        <v>436</v>
      </c>
    </row>
    <row r="166" spans="1:9">
      <c r="A166" s="194" t="s">
        <v>437</v>
      </c>
      <c r="B166" s="192">
        <f>SUM(B167:B171)</f>
        <v>228</v>
      </c>
      <c r="C166" s="192">
        <f>SUM(C167:C171)</f>
        <v>113</v>
      </c>
      <c r="D166" s="192">
        <f>ROUND(B166/C166*100,2)</f>
        <v>201.77</v>
      </c>
      <c r="H166" s="232">
        <v>20126</v>
      </c>
      <c r="I166" s="223" t="s">
        <v>438</v>
      </c>
    </row>
    <row r="167" spans="1:9">
      <c r="A167" s="236" t="s">
        <v>237</v>
      </c>
      <c r="B167" s="234">
        <v>82</v>
      </c>
      <c r="C167" s="235">
        <v>71</v>
      </c>
      <c r="D167" s="235">
        <f>ROUND(B167/C167*100,2)</f>
        <v>115.49</v>
      </c>
      <c r="H167" s="232">
        <v>2012601</v>
      </c>
      <c r="I167" s="223" t="s">
        <v>238</v>
      </c>
    </row>
    <row r="168" spans="1:9">
      <c r="A168" s="236" t="s">
        <v>239</v>
      </c>
      <c r="B168" s="234"/>
      <c r="C168" s="235"/>
      <c r="D168" s="235"/>
      <c r="H168" s="232">
        <v>2012602</v>
      </c>
      <c r="I168" s="223" t="s">
        <v>240</v>
      </c>
    </row>
    <row r="169" spans="1:9">
      <c r="A169" s="233" t="s">
        <v>241</v>
      </c>
      <c r="B169" s="234"/>
      <c r="C169" s="235"/>
      <c r="D169" s="235"/>
      <c r="H169" s="232">
        <v>2012603</v>
      </c>
      <c r="I169" s="223" t="s">
        <v>242</v>
      </c>
    </row>
    <row r="170" spans="1:9">
      <c r="A170" s="238" t="s">
        <v>439</v>
      </c>
      <c r="B170" s="234"/>
      <c r="C170" s="235"/>
      <c r="D170" s="235"/>
      <c r="H170" s="232">
        <v>2012604</v>
      </c>
      <c r="I170" s="223" t="s">
        <v>440</v>
      </c>
    </row>
    <row r="171" spans="1:9">
      <c r="A171" s="233" t="s">
        <v>441</v>
      </c>
      <c r="B171" s="234">
        <v>146</v>
      </c>
      <c r="C171" s="235">
        <v>42</v>
      </c>
      <c r="D171" s="235">
        <f>ROUND(B171/C171*100,2)</f>
        <v>347.62</v>
      </c>
      <c r="H171" s="232">
        <v>2012699</v>
      </c>
      <c r="I171" s="223" t="s">
        <v>442</v>
      </c>
    </row>
    <row r="172" spans="1:9">
      <c r="A172" s="194" t="s">
        <v>443</v>
      </c>
      <c r="B172" s="192">
        <f>SUM(B173:B178)</f>
        <v>31</v>
      </c>
      <c r="C172" s="192">
        <f>SUM(C173:C178)</f>
        <v>31</v>
      </c>
      <c r="D172" s="192">
        <f>ROUND(B172/C172*100,2)</f>
        <v>100</v>
      </c>
      <c r="H172" s="232">
        <v>20128</v>
      </c>
      <c r="I172" s="223" t="s">
        <v>444</v>
      </c>
    </row>
    <row r="173" spans="1:9">
      <c r="A173" s="236" t="s">
        <v>237</v>
      </c>
      <c r="B173" s="234">
        <v>25</v>
      </c>
      <c r="C173" s="235">
        <v>23</v>
      </c>
      <c r="D173" s="235">
        <f>ROUND(B173/C173*100,2)</f>
        <v>108.7</v>
      </c>
      <c r="H173" s="232">
        <v>2012801</v>
      </c>
      <c r="I173" s="223" t="s">
        <v>238</v>
      </c>
    </row>
    <row r="174" spans="1:9">
      <c r="A174" s="236" t="s">
        <v>239</v>
      </c>
      <c r="B174" s="234"/>
      <c r="C174" s="235"/>
      <c r="D174" s="235"/>
      <c r="H174" s="232">
        <v>2012802</v>
      </c>
      <c r="I174" s="223" t="s">
        <v>240</v>
      </c>
    </row>
    <row r="175" spans="1:9">
      <c r="A175" s="237" t="s">
        <v>241</v>
      </c>
      <c r="B175" s="234"/>
      <c r="C175" s="235"/>
      <c r="D175" s="235"/>
      <c r="H175" s="232">
        <v>2012803</v>
      </c>
      <c r="I175" s="223" t="s">
        <v>242</v>
      </c>
    </row>
    <row r="176" spans="1:9">
      <c r="A176" s="233" t="s">
        <v>265</v>
      </c>
      <c r="B176" s="234"/>
      <c r="C176" s="235"/>
      <c r="D176" s="235"/>
      <c r="H176" s="232">
        <v>2012804</v>
      </c>
      <c r="I176" s="223" t="s">
        <v>266</v>
      </c>
    </row>
    <row r="177" spans="1:9">
      <c r="A177" s="233" t="s">
        <v>255</v>
      </c>
      <c r="B177" s="234"/>
      <c r="C177" s="235"/>
      <c r="D177" s="235"/>
      <c r="H177" s="232">
        <v>2012850</v>
      </c>
      <c r="I177" s="223" t="s">
        <v>256</v>
      </c>
    </row>
    <row r="178" spans="1:9">
      <c r="A178" s="233" t="s">
        <v>445</v>
      </c>
      <c r="B178" s="234">
        <v>6</v>
      </c>
      <c r="C178" s="235">
        <v>8</v>
      </c>
      <c r="D178" s="235">
        <f>ROUND(B178/C178*100,2)</f>
        <v>75</v>
      </c>
      <c r="H178" s="232">
        <v>2012899</v>
      </c>
      <c r="I178" s="223" t="s">
        <v>446</v>
      </c>
    </row>
    <row r="179" spans="1:9">
      <c r="A179" s="194" t="s">
        <v>447</v>
      </c>
      <c r="B179" s="192">
        <f>SUM(B180:B185)</f>
        <v>593</v>
      </c>
      <c r="C179" s="192">
        <f>SUM(C180:C185)</f>
        <v>413</v>
      </c>
      <c r="D179" s="192">
        <f>ROUND(B179/C179*100,2)</f>
        <v>143.58</v>
      </c>
      <c r="H179" s="232">
        <v>20129</v>
      </c>
      <c r="I179" s="223" t="s">
        <v>448</v>
      </c>
    </row>
    <row r="180" spans="1:9">
      <c r="A180" s="236" t="s">
        <v>237</v>
      </c>
      <c r="B180" s="237">
        <v>396</v>
      </c>
      <c r="C180" s="235">
        <v>357</v>
      </c>
      <c r="D180" s="235">
        <f>ROUND(B180/C180*100,2)</f>
        <v>110.92</v>
      </c>
      <c r="H180" s="232">
        <v>2012901</v>
      </c>
      <c r="I180" s="223" t="s">
        <v>238</v>
      </c>
    </row>
    <row r="181" spans="1:9">
      <c r="A181" s="236" t="s">
        <v>239</v>
      </c>
      <c r="B181" s="237"/>
      <c r="C181" s="235"/>
      <c r="D181" s="235"/>
      <c r="H181" s="232">
        <v>2012902</v>
      </c>
      <c r="I181" s="223" t="s">
        <v>240</v>
      </c>
    </row>
    <row r="182" spans="1:9">
      <c r="A182" s="233" t="s">
        <v>241</v>
      </c>
      <c r="B182" s="237"/>
      <c r="C182" s="235"/>
      <c r="D182" s="235"/>
      <c r="H182" s="232">
        <v>2012903</v>
      </c>
      <c r="I182" s="223" t="s">
        <v>242</v>
      </c>
    </row>
    <row r="183" spans="1:9">
      <c r="A183" s="239" t="s">
        <v>449</v>
      </c>
      <c r="B183" s="237"/>
      <c r="C183" s="235"/>
      <c r="D183" s="235"/>
      <c r="H183" s="232">
        <v>2012905</v>
      </c>
      <c r="I183" s="239" t="s">
        <v>450</v>
      </c>
    </row>
    <row r="184" spans="1:9">
      <c r="A184" s="236" t="s">
        <v>255</v>
      </c>
      <c r="B184" s="237"/>
      <c r="C184" s="235"/>
      <c r="D184" s="235"/>
      <c r="H184" s="232">
        <v>2012950</v>
      </c>
      <c r="I184" s="223" t="s">
        <v>256</v>
      </c>
    </row>
    <row r="185" spans="1:9">
      <c r="A185" s="236" t="s">
        <v>451</v>
      </c>
      <c r="B185" s="237">
        <v>197</v>
      </c>
      <c r="C185" s="235">
        <v>56</v>
      </c>
      <c r="D185" s="235">
        <f>ROUND(B185/C185*100,2)</f>
        <v>351.79</v>
      </c>
      <c r="H185" s="232">
        <v>2012999</v>
      </c>
      <c r="I185" s="223" t="s">
        <v>452</v>
      </c>
    </row>
    <row r="186" spans="1:9">
      <c r="A186" s="194" t="s">
        <v>453</v>
      </c>
      <c r="B186" s="192">
        <f>SUM(B187:B192)</f>
        <v>750</v>
      </c>
      <c r="C186" s="192">
        <f>SUM(C187:C192)</f>
        <v>426</v>
      </c>
      <c r="D186" s="192">
        <f>ROUND(B186/C186*100,2)</f>
        <v>176.06</v>
      </c>
      <c r="H186" s="232">
        <v>20131</v>
      </c>
      <c r="I186" s="223" t="s">
        <v>454</v>
      </c>
    </row>
    <row r="187" spans="1:9">
      <c r="A187" s="236" t="s">
        <v>237</v>
      </c>
      <c r="B187" s="234">
        <v>435</v>
      </c>
      <c r="C187" s="235">
        <v>325</v>
      </c>
      <c r="D187" s="235">
        <f>ROUND(B187/C187*100,2)</f>
        <v>133.85</v>
      </c>
      <c r="H187" s="232">
        <v>2013101</v>
      </c>
      <c r="I187" s="223" t="s">
        <v>238</v>
      </c>
    </row>
    <row r="188" spans="1:9">
      <c r="A188" s="233" t="s">
        <v>239</v>
      </c>
      <c r="B188" s="234"/>
      <c r="C188" s="235"/>
      <c r="D188" s="235"/>
      <c r="H188" s="232">
        <v>2013102</v>
      </c>
      <c r="I188" s="223" t="s">
        <v>240</v>
      </c>
    </row>
    <row r="189" spans="1:9">
      <c r="A189" s="233" t="s">
        <v>241</v>
      </c>
      <c r="B189" s="234"/>
      <c r="C189" s="235"/>
      <c r="D189" s="235"/>
      <c r="H189" s="232">
        <v>2013103</v>
      </c>
      <c r="I189" s="223" t="s">
        <v>242</v>
      </c>
    </row>
    <row r="190" spans="1:9">
      <c r="A190" s="233" t="s">
        <v>455</v>
      </c>
      <c r="B190" s="234"/>
      <c r="C190" s="235"/>
      <c r="D190" s="235"/>
      <c r="H190" s="232">
        <v>2013105</v>
      </c>
      <c r="I190" s="223" t="s">
        <v>456</v>
      </c>
    </row>
    <row r="191" spans="1:9">
      <c r="A191" s="236" t="s">
        <v>255</v>
      </c>
      <c r="B191" s="234"/>
      <c r="C191" s="235"/>
      <c r="D191" s="235"/>
      <c r="H191" s="232">
        <v>2013150</v>
      </c>
      <c r="I191" s="223" t="s">
        <v>256</v>
      </c>
    </row>
    <row r="192" spans="1:9">
      <c r="A192" s="236" t="s">
        <v>457</v>
      </c>
      <c r="B192" s="234">
        <v>315</v>
      </c>
      <c r="C192" s="235">
        <v>101</v>
      </c>
      <c r="D192" s="235">
        <f>ROUND(B192/C192*100,2)</f>
        <v>311.88</v>
      </c>
      <c r="H192" s="232">
        <v>2013199</v>
      </c>
      <c r="I192" s="223" t="s">
        <v>458</v>
      </c>
    </row>
    <row r="193" spans="1:9">
      <c r="A193" s="194" t="s">
        <v>459</v>
      </c>
      <c r="B193" s="192">
        <f>SUM(B194:B199)</f>
        <v>237</v>
      </c>
      <c r="C193" s="192">
        <f>SUM(C194:C199)</f>
        <v>219</v>
      </c>
      <c r="D193" s="192">
        <f>ROUND(B193/C193*100,2)</f>
        <v>108.22</v>
      </c>
      <c r="H193" s="232">
        <v>20132</v>
      </c>
      <c r="I193" s="223" t="s">
        <v>460</v>
      </c>
    </row>
    <row r="194" spans="1:9">
      <c r="A194" s="233" t="s">
        <v>237</v>
      </c>
      <c r="B194" s="234">
        <v>121</v>
      </c>
      <c r="C194" s="235">
        <v>116</v>
      </c>
      <c r="D194" s="235">
        <f>ROUND(B194/C194*100,2)</f>
        <v>104.31</v>
      </c>
      <c r="H194" s="232">
        <v>2013201</v>
      </c>
      <c r="I194" s="223" t="s">
        <v>238</v>
      </c>
    </row>
    <row r="195" spans="1:9">
      <c r="A195" s="233" t="s">
        <v>239</v>
      </c>
      <c r="B195" s="234"/>
      <c r="C195" s="235"/>
      <c r="D195" s="235"/>
      <c r="H195" s="232">
        <v>2013202</v>
      </c>
      <c r="I195" s="223" t="s">
        <v>240</v>
      </c>
    </row>
    <row r="196" spans="1:9">
      <c r="A196" s="233" t="s">
        <v>241</v>
      </c>
      <c r="B196" s="234"/>
      <c r="C196" s="235"/>
      <c r="D196" s="235"/>
      <c r="H196" s="232">
        <v>2013203</v>
      </c>
      <c r="I196" s="223" t="s">
        <v>242</v>
      </c>
    </row>
    <row r="197" spans="1:9">
      <c r="A197" s="239" t="s">
        <v>461</v>
      </c>
      <c r="B197" s="234"/>
      <c r="C197" s="235"/>
      <c r="D197" s="235"/>
      <c r="H197" s="232">
        <v>2013204</v>
      </c>
      <c r="I197" s="239" t="s">
        <v>462</v>
      </c>
    </row>
    <row r="198" spans="1:9">
      <c r="A198" s="246" t="s">
        <v>255</v>
      </c>
      <c r="B198" s="247"/>
      <c r="C198" s="235"/>
      <c r="D198" s="235"/>
      <c r="H198" s="232">
        <v>2013250</v>
      </c>
      <c r="I198" s="223" t="s">
        <v>256</v>
      </c>
    </row>
    <row r="199" spans="1:9">
      <c r="A199" s="248" t="s">
        <v>463</v>
      </c>
      <c r="B199" s="247">
        <v>116</v>
      </c>
      <c r="C199" s="235">
        <v>103</v>
      </c>
      <c r="D199" s="235">
        <f>ROUND(B199/C199*100,2)</f>
        <v>112.62</v>
      </c>
      <c r="H199" s="232">
        <v>2013299</v>
      </c>
      <c r="I199" s="223" t="s">
        <v>464</v>
      </c>
    </row>
    <row r="200" spans="1:9">
      <c r="A200" s="194" t="s">
        <v>465</v>
      </c>
      <c r="B200" s="192">
        <f>SUM(B201:B205)</f>
        <v>163</v>
      </c>
      <c r="C200" s="192">
        <f>SUM(C201:C205)</f>
        <v>155</v>
      </c>
      <c r="D200" s="192">
        <f>ROUND(B200/C200*100,2)</f>
        <v>105.16</v>
      </c>
      <c r="H200" s="232">
        <v>20133</v>
      </c>
      <c r="I200" s="223" t="s">
        <v>466</v>
      </c>
    </row>
    <row r="201" spans="1:9">
      <c r="A201" s="237" t="s">
        <v>237</v>
      </c>
      <c r="B201" s="234">
        <v>143</v>
      </c>
      <c r="C201" s="235">
        <v>153</v>
      </c>
      <c r="D201" s="235">
        <f>ROUND(B201/C201*100,2)</f>
        <v>93.46</v>
      </c>
      <c r="H201" s="232">
        <v>2013301</v>
      </c>
      <c r="I201" s="223" t="s">
        <v>238</v>
      </c>
    </row>
    <row r="202" spans="1:9">
      <c r="A202" s="233" t="s">
        <v>239</v>
      </c>
      <c r="B202" s="234"/>
      <c r="C202" s="235"/>
      <c r="D202" s="235"/>
      <c r="H202" s="232">
        <v>2013302</v>
      </c>
      <c r="I202" s="223" t="s">
        <v>240</v>
      </c>
    </row>
    <row r="203" spans="1:9">
      <c r="A203" s="233" t="s">
        <v>241</v>
      </c>
      <c r="B203" s="234"/>
      <c r="C203" s="235"/>
      <c r="D203" s="235"/>
      <c r="H203" s="232">
        <v>2013303</v>
      </c>
      <c r="I203" s="223" t="s">
        <v>242</v>
      </c>
    </row>
    <row r="204" spans="1:9">
      <c r="A204" s="233" t="s">
        <v>255</v>
      </c>
      <c r="B204" s="234"/>
      <c r="C204" s="235"/>
      <c r="D204" s="235"/>
      <c r="H204" s="232">
        <v>2013350</v>
      </c>
      <c r="I204" s="223" t="s">
        <v>256</v>
      </c>
    </row>
    <row r="205" spans="1:9">
      <c r="A205" s="236" t="s">
        <v>467</v>
      </c>
      <c r="B205" s="234">
        <v>20</v>
      </c>
      <c r="C205" s="235">
        <v>2</v>
      </c>
      <c r="D205" s="235">
        <f>ROUND(B205/C205*100,2)</f>
        <v>1000</v>
      </c>
      <c r="H205" s="232">
        <v>2013399</v>
      </c>
      <c r="I205" s="223" t="s">
        <v>468</v>
      </c>
    </row>
    <row r="206" spans="1:9">
      <c r="A206" s="194" t="s">
        <v>469</v>
      </c>
      <c r="B206" s="192">
        <f>SUM(B207:B213)</f>
        <v>114</v>
      </c>
      <c r="C206" s="192">
        <f>SUM(C207:C213)</f>
        <v>103</v>
      </c>
      <c r="D206" s="192">
        <f>ROUND(B206/C206*100,2)</f>
        <v>110.68</v>
      </c>
      <c r="H206" s="232">
        <v>20134</v>
      </c>
      <c r="I206" s="223" t="s">
        <v>470</v>
      </c>
    </row>
    <row r="207" spans="1:9">
      <c r="A207" s="236" t="s">
        <v>237</v>
      </c>
      <c r="B207" s="234">
        <v>88</v>
      </c>
      <c r="C207" s="235">
        <v>93</v>
      </c>
      <c r="D207" s="235">
        <f>ROUND(B207/C207*100,2)</f>
        <v>94.62</v>
      </c>
      <c r="H207" s="232">
        <v>2013401</v>
      </c>
      <c r="I207" s="223" t="s">
        <v>238</v>
      </c>
    </row>
    <row r="208" spans="1:9">
      <c r="A208" s="233" t="s">
        <v>239</v>
      </c>
      <c r="B208" s="234"/>
      <c r="C208" s="235"/>
      <c r="D208" s="235"/>
      <c r="H208" s="232">
        <v>2013402</v>
      </c>
      <c r="I208" s="223" t="s">
        <v>240</v>
      </c>
    </row>
    <row r="209" spans="1:9">
      <c r="A209" s="233" t="s">
        <v>241</v>
      </c>
      <c r="B209" s="234"/>
      <c r="C209" s="235"/>
      <c r="D209" s="235"/>
      <c r="H209" s="232">
        <v>2013403</v>
      </c>
      <c r="I209" s="223" t="s">
        <v>242</v>
      </c>
    </row>
    <row r="210" spans="1:9">
      <c r="A210" s="239" t="s">
        <v>471</v>
      </c>
      <c r="B210" s="234">
        <v>5</v>
      </c>
      <c r="C210" s="235"/>
      <c r="D210" s="235"/>
      <c r="H210" s="232">
        <v>2013404</v>
      </c>
      <c r="I210" s="239" t="s">
        <v>472</v>
      </c>
    </row>
    <row r="211" spans="1:9">
      <c r="A211" s="239" t="s">
        <v>473</v>
      </c>
      <c r="B211" s="234">
        <v>10</v>
      </c>
      <c r="C211" s="235"/>
      <c r="D211" s="235"/>
      <c r="H211" s="232">
        <v>2013405</v>
      </c>
      <c r="I211" s="239" t="s">
        <v>474</v>
      </c>
    </row>
    <row r="212" spans="1:9">
      <c r="A212" s="233" t="s">
        <v>255</v>
      </c>
      <c r="B212" s="237"/>
      <c r="C212" s="237"/>
      <c r="D212" s="237"/>
      <c r="H212" s="232">
        <v>2013450</v>
      </c>
      <c r="I212" s="223" t="s">
        <v>256</v>
      </c>
    </row>
    <row r="213" spans="1:9">
      <c r="A213" s="236" t="s">
        <v>475</v>
      </c>
      <c r="B213" s="234">
        <v>11</v>
      </c>
      <c r="C213" s="235">
        <v>10</v>
      </c>
      <c r="D213" s="235">
        <f>ROUND(B213/C213*100,2)</f>
        <v>110</v>
      </c>
      <c r="H213" s="232">
        <v>2013499</v>
      </c>
      <c r="I213" s="223" t="s">
        <v>476</v>
      </c>
    </row>
    <row r="214" spans="1:9">
      <c r="A214" s="194" t="s">
        <v>477</v>
      </c>
      <c r="B214" s="249">
        <f>SUM(B215:B219)</f>
        <v>0</v>
      </c>
      <c r="C214" s="249">
        <f>SUM(C215:C219)</f>
        <v>0</v>
      </c>
      <c r="D214" s="249"/>
      <c r="H214" s="232">
        <v>20135</v>
      </c>
      <c r="I214" s="223" t="s">
        <v>478</v>
      </c>
    </row>
    <row r="215" spans="1:9">
      <c r="A215" s="236" t="s">
        <v>237</v>
      </c>
      <c r="B215" s="234"/>
      <c r="C215" s="234"/>
      <c r="D215" s="234"/>
      <c r="H215" s="232">
        <v>2013501</v>
      </c>
      <c r="I215" s="223" t="s">
        <v>238</v>
      </c>
    </row>
    <row r="216" spans="1:9">
      <c r="A216" s="237" t="s">
        <v>239</v>
      </c>
      <c r="B216" s="234"/>
      <c r="C216" s="234"/>
      <c r="D216" s="234"/>
      <c r="H216" s="232">
        <v>2013502</v>
      </c>
      <c r="I216" s="223" t="s">
        <v>240</v>
      </c>
    </row>
    <row r="217" spans="1:9">
      <c r="A217" s="233" t="s">
        <v>241</v>
      </c>
      <c r="B217" s="234"/>
      <c r="C217" s="234"/>
      <c r="D217" s="234"/>
      <c r="H217" s="232">
        <v>2013503</v>
      </c>
      <c r="I217" s="223" t="s">
        <v>242</v>
      </c>
    </row>
    <row r="218" spans="1:9">
      <c r="A218" s="233" t="s">
        <v>255</v>
      </c>
      <c r="B218" s="250"/>
      <c r="C218" s="250"/>
      <c r="D218" s="250"/>
      <c r="H218" s="232">
        <v>2013550</v>
      </c>
      <c r="I218" s="223" t="s">
        <v>256</v>
      </c>
    </row>
    <row r="219" spans="1:9">
      <c r="A219" s="233" t="s">
        <v>479</v>
      </c>
      <c r="B219" s="250"/>
      <c r="C219" s="250"/>
      <c r="D219" s="250"/>
      <c r="H219" s="232">
        <v>2013599</v>
      </c>
      <c r="I219" s="223" t="s">
        <v>480</v>
      </c>
    </row>
    <row r="220" spans="1:9">
      <c r="A220" s="194" t="s">
        <v>481</v>
      </c>
      <c r="B220" s="195">
        <f>SUM(B221:B225)</f>
        <v>108</v>
      </c>
      <c r="C220" s="195">
        <f>SUM(C221:C225)</f>
        <v>108</v>
      </c>
      <c r="D220" s="195">
        <f>ROUND(B220/C220*100,2)</f>
        <v>100</v>
      </c>
      <c r="H220" s="232">
        <v>20136</v>
      </c>
      <c r="I220" s="223" t="s">
        <v>482</v>
      </c>
    </row>
    <row r="221" spans="1:9">
      <c r="A221" s="236" t="s">
        <v>237</v>
      </c>
      <c r="B221" s="234">
        <v>99</v>
      </c>
      <c r="C221" s="235">
        <v>99</v>
      </c>
      <c r="D221" s="235">
        <f>ROUND(B221/C221*100,2)</f>
        <v>100</v>
      </c>
      <c r="H221" s="232">
        <v>2013601</v>
      </c>
      <c r="I221" s="223" t="s">
        <v>238</v>
      </c>
    </row>
    <row r="222" spans="1:9">
      <c r="A222" s="236" t="s">
        <v>239</v>
      </c>
      <c r="B222" s="234"/>
      <c r="C222" s="235"/>
      <c r="D222" s="235"/>
      <c r="H222" s="232">
        <v>2013602</v>
      </c>
      <c r="I222" s="223" t="s">
        <v>240</v>
      </c>
    </row>
    <row r="223" spans="1:9">
      <c r="A223" s="233" t="s">
        <v>241</v>
      </c>
      <c r="B223" s="234"/>
      <c r="C223" s="235"/>
      <c r="D223" s="235"/>
      <c r="H223" s="232">
        <v>2013603</v>
      </c>
      <c r="I223" s="223" t="s">
        <v>242</v>
      </c>
    </row>
    <row r="224" spans="1:9">
      <c r="A224" s="233" t="s">
        <v>255</v>
      </c>
      <c r="B224" s="234"/>
      <c r="C224" s="235"/>
      <c r="D224" s="235"/>
      <c r="H224" s="232">
        <v>2013650</v>
      </c>
      <c r="I224" s="223" t="s">
        <v>256</v>
      </c>
    </row>
    <row r="225" spans="1:9">
      <c r="A225" s="233" t="s">
        <v>483</v>
      </c>
      <c r="B225" s="234">
        <v>9</v>
      </c>
      <c r="C225" s="235">
        <v>9</v>
      </c>
      <c r="D225" s="235">
        <f>ROUND(B225/C225*100,2)</f>
        <v>100</v>
      </c>
      <c r="H225" s="232">
        <v>2013699</v>
      </c>
      <c r="I225" s="223" t="s">
        <v>482</v>
      </c>
    </row>
    <row r="226" spans="1:9">
      <c r="A226" s="196" t="s">
        <v>484</v>
      </c>
      <c r="B226" s="249">
        <f>SUM(B227:B231)</f>
        <v>0</v>
      </c>
      <c r="C226" s="249">
        <f>SUM(C227:C231)</f>
        <v>0</v>
      </c>
      <c r="D226" s="249"/>
      <c r="H226" s="232">
        <v>20137</v>
      </c>
      <c r="I226" s="196" t="s">
        <v>485</v>
      </c>
    </row>
    <row r="227" spans="1:9">
      <c r="A227" s="239" t="s">
        <v>237</v>
      </c>
      <c r="B227" s="234"/>
      <c r="C227" s="234"/>
      <c r="D227" s="234"/>
      <c r="H227" s="232">
        <v>2013701</v>
      </c>
      <c r="I227" s="239" t="s">
        <v>238</v>
      </c>
    </row>
    <row r="228" spans="1:9">
      <c r="A228" s="239" t="s">
        <v>239</v>
      </c>
      <c r="B228" s="234"/>
      <c r="C228" s="234"/>
      <c r="D228" s="234"/>
      <c r="H228" s="232">
        <v>2013702</v>
      </c>
      <c r="I228" s="239" t="s">
        <v>240</v>
      </c>
    </row>
    <row r="229" spans="1:9">
      <c r="A229" s="239" t="s">
        <v>241</v>
      </c>
      <c r="B229" s="234"/>
      <c r="C229" s="234"/>
      <c r="D229" s="234"/>
      <c r="H229" s="232">
        <v>2013703</v>
      </c>
      <c r="I229" s="239" t="s">
        <v>242</v>
      </c>
    </row>
    <row r="230" spans="1:9">
      <c r="A230" s="239" t="s">
        <v>255</v>
      </c>
      <c r="B230" s="237"/>
      <c r="C230" s="237"/>
      <c r="D230" s="237"/>
      <c r="H230" s="232">
        <v>2013750</v>
      </c>
      <c r="I230" s="239" t="s">
        <v>256</v>
      </c>
    </row>
    <row r="231" spans="1:9">
      <c r="A231" s="239" t="s">
        <v>486</v>
      </c>
      <c r="B231" s="237"/>
      <c r="C231" s="237"/>
      <c r="D231" s="237"/>
      <c r="H231" s="232">
        <v>2013799</v>
      </c>
      <c r="I231" s="239" t="s">
        <v>487</v>
      </c>
    </row>
    <row r="232" spans="1:9">
      <c r="A232" s="196" t="s">
        <v>488</v>
      </c>
      <c r="B232" s="192">
        <f>SUM(B233:B248)</f>
        <v>1492</v>
      </c>
      <c r="C232" s="192">
        <f>SUM(C233:C248)</f>
        <v>907</v>
      </c>
      <c r="D232" s="192">
        <f>ROUND(B232/C232*100,2)</f>
        <v>164.5</v>
      </c>
      <c r="H232" s="232">
        <v>20138</v>
      </c>
      <c r="I232" s="196" t="s">
        <v>489</v>
      </c>
    </row>
    <row r="233" spans="1:9">
      <c r="A233" s="239" t="s">
        <v>237</v>
      </c>
      <c r="B233" s="237">
        <v>1156</v>
      </c>
      <c r="C233" s="218">
        <v>907</v>
      </c>
      <c r="D233" s="218">
        <f>ROUND(B233/C233*100,2)</f>
        <v>127.45</v>
      </c>
      <c r="H233" s="232">
        <v>2013801</v>
      </c>
      <c r="I233" s="239" t="s">
        <v>238</v>
      </c>
    </row>
    <row r="234" spans="1:9">
      <c r="A234" s="239" t="s">
        <v>239</v>
      </c>
      <c r="B234" s="237"/>
      <c r="C234" s="218"/>
      <c r="D234" s="218"/>
      <c r="H234" s="232">
        <v>2013802</v>
      </c>
      <c r="I234" s="239" t="s">
        <v>240</v>
      </c>
    </row>
    <row r="235" spans="1:9">
      <c r="A235" s="239" t="s">
        <v>241</v>
      </c>
      <c r="B235" s="237"/>
      <c r="C235" s="218"/>
      <c r="D235" s="218"/>
      <c r="H235" s="232">
        <v>2013803</v>
      </c>
      <c r="I235" s="239" t="s">
        <v>242</v>
      </c>
    </row>
    <row r="236" spans="1:9">
      <c r="A236" s="239" t="s">
        <v>490</v>
      </c>
      <c r="B236" s="237"/>
      <c r="C236" s="218"/>
      <c r="D236" s="218"/>
      <c r="H236" s="232">
        <v>2013804</v>
      </c>
      <c r="I236" s="239" t="s">
        <v>491</v>
      </c>
    </row>
    <row r="237" spans="1:9">
      <c r="A237" s="239" t="s">
        <v>492</v>
      </c>
      <c r="B237" s="237"/>
      <c r="C237" s="218"/>
      <c r="D237" s="218"/>
      <c r="H237" s="232">
        <v>2013805</v>
      </c>
      <c r="I237" s="239" t="s">
        <v>493</v>
      </c>
    </row>
    <row r="238" spans="1:9">
      <c r="A238" s="239" t="s">
        <v>494</v>
      </c>
      <c r="B238" s="237"/>
      <c r="C238" s="218"/>
      <c r="D238" s="218"/>
      <c r="H238" s="232">
        <v>2013806</v>
      </c>
      <c r="I238" s="239" t="s">
        <v>495</v>
      </c>
    </row>
    <row r="239" spans="1:9">
      <c r="A239" s="239" t="s">
        <v>496</v>
      </c>
      <c r="B239" s="237"/>
      <c r="C239" s="218"/>
      <c r="D239" s="218"/>
      <c r="H239" s="232">
        <v>2013807</v>
      </c>
      <c r="I239" s="239" t="s">
        <v>497</v>
      </c>
    </row>
    <row r="240" spans="1:9">
      <c r="A240" s="239" t="s">
        <v>321</v>
      </c>
      <c r="B240" s="237"/>
      <c r="C240" s="218"/>
      <c r="D240" s="218"/>
      <c r="H240" s="232">
        <v>2013808</v>
      </c>
      <c r="I240" s="239" t="s">
        <v>322</v>
      </c>
    </row>
    <row r="241" spans="1:9">
      <c r="A241" s="239" t="s">
        <v>498</v>
      </c>
      <c r="B241" s="237">
        <v>100</v>
      </c>
      <c r="C241" s="218"/>
      <c r="D241" s="218"/>
      <c r="H241" s="232">
        <v>2013809</v>
      </c>
      <c r="I241" s="239" t="s">
        <v>499</v>
      </c>
    </row>
    <row r="242" spans="1:9">
      <c r="A242" s="239" t="s">
        <v>500</v>
      </c>
      <c r="B242" s="237">
        <v>100</v>
      </c>
      <c r="C242" s="218"/>
      <c r="D242" s="218"/>
      <c r="H242" s="232">
        <v>2013810</v>
      </c>
      <c r="I242" s="239" t="s">
        <v>501</v>
      </c>
    </row>
    <row r="243" spans="1:9">
      <c r="A243" s="239" t="s">
        <v>502</v>
      </c>
      <c r="B243" s="237"/>
      <c r="C243" s="218"/>
      <c r="D243" s="218"/>
      <c r="H243" s="232">
        <v>2013811</v>
      </c>
      <c r="I243" s="239" t="s">
        <v>503</v>
      </c>
    </row>
    <row r="244" spans="1:9">
      <c r="A244" s="239" t="s">
        <v>504</v>
      </c>
      <c r="B244" s="237"/>
      <c r="C244" s="218"/>
      <c r="D244" s="218"/>
      <c r="H244" s="232">
        <v>2013812</v>
      </c>
      <c r="I244" s="239" t="s">
        <v>505</v>
      </c>
    </row>
    <row r="245" spans="1:9">
      <c r="A245" s="239" t="s">
        <v>506</v>
      </c>
      <c r="B245" s="237"/>
      <c r="C245" s="218"/>
      <c r="D245" s="218"/>
      <c r="H245" s="232">
        <v>2013813</v>
      </c>
      <c r="I245" s="239" t="s">
        <v>507</v>
      </c>
    </row>
    <row r="246" spans="1:9">
      <c r="A246" s="239" t="s">
        <v>508</v>
      </c>
      <c r="B246" s="237"/>
      <c r="C246" s="218"/>
      <c r="D246" s="218"/>
      <c r="H246" s="232">
        <v>2013814</v>
      </c>
      <c r="I246" s="239" t="s">
        <v>509</v>
      </c>
    </row>
    <row r="247" spans="1:9">
      <c r="A247" s="239" t="s">
        <v>255</v>
      </c>
      <c r="B247" s="237"/>
      <c r="C247" s="218"/>
      <c r="D247" s="218"/>
      <c r="H247" s="232">
        <v>2013850</v>
      </c>
      <c r="I247" s="239" t="s">
        <v>256</v>
      </c>
    </row>
    <row r="248" spans="1:9">
      <c r="A248" s="239" t="s">
        <v>510</v>
      </c>
      <c r="B248" s="237">
        <v>136</v>
      </c>
      <c r="C248" s="218"/>
      <c r="D248" s="218"/>
      <c r="H248" s="232">
        <v>2013899</v>
      </c>
      <c r="I248" s="239" t="s">
        <v>511</v>
      </c>
    </row>
    <row r="249" spans="1:9">
      <c r="A249" s="194" t="s">
        <v>512</v>
      </c>
      <c r="B249" s="192">
        <f>SUM(B250:B251)</f>
        <v>5880</v>
      </c>
      <c r="C249" s="192">
        <f>SUM(C250:C251)</f>
        <v>3549</v>
      </c>
      <c r="D249" s="192">
        <f>ROUND(B249/C249*100,2)</f>
        <v>165.68</v>
      </c>
      <c r="H249" s="232">
        <v>20199</v>
      </c>
      <c r="I249" s="223" t="s">
        <v>513</v>
      </c>
    </row>
    <row r="250" spans="1:9">
      <c r="A250" s="236" t="s">
        <v>514</v>
      </c>
      <c r="B250" s="237"/>
      <c r="C250" s="237"/>
      <c r="D250" s="237"/>
      <c r="H250" s="232">
        <v>2019901</v>
      </c>
      <c r="I250" s="223" t="s">
        <v>515</v>
      </c>
    </row>
    <row r="251" spans="1:9">
      <c r="A251" s="236" t="s">
        <v>516</v>
      </c>
      <c r="B251" s="237">
        <f>4275+1610-5</f>
        <v>5880</v>
      </c>
      <c r="C251" s="235">
        <f>3453+36+60</f>
        <v>3549</v>
      </c>
      <c r="D251" s="235">
        <f>ROUND(B251/C251*100,2)</f>
        <v>165.68</v>
      </c>
      <c r="H251" s="232">
        <v>2019999</v>
      </c>
      <c r="I251" s="223" t="s">
        <v>513</v>
      </c>
    </row>
    <row r="252" spans="1:9">
      <c r="A252" s="230" t="s">
        <v>166</v>
      </c>
      <c r="B252" s="199">
        <f>SUM(B253:B254)</f>
        <v>0</v>
      </c>
      <c r="C252" s="199">
        <f>SUM(C253:C254)</f>
        <v>0</v>
      </c>
      <c r="D252" s="199"/>
      <c r="H252" s="251">
        <v>202</v>
      </c>
      <c r="I252" s="253" t="s">
        <v>517</v>
      </c>
    </row>
    <row r="253" spans="1:9">
      <c r="A253" s="191" t="s">
        <v>518</v>
      </c>
      <c r="B253" s="204"/>
      <c r="C253" s="204"/>
      <c r="D253" s="204"/>
      <c r="H253" s="252">
        <v>20205</v>
      </c>
      <c r="I253" s="254" t="s">
        <v>519</v>
      </c>
    </row>
    <row r="254" spans="1:9">
      <c r="A254" s="191" t="s">
        <v>520</v>
      </c>
      <c r="B254" s="204"/>
      <c r="C254" s="204"/>
      <c r="D254" s="204"/>
      <c r="H254" s="252">
        <v>2029901</v>
      </c>
      <c r="I254" s="254" t="s">
        <v>521</v>
      </c>
    </row>
    <row r="255" spans="1:9">
      <c r="A255" s="230" t="s">
        <v>167</v>
      </c>
      <c r="B255" s="199">
        <f>SUM(B256,B266)</f>
        <v>248</v>
      </c>
      <c r="C255" s="199">
        <f>SUM(C256,C266)</f>
        <v>259</v>
      </c>
      <c r="D255" s="199">
        <f>ROUND(B255/C255*100,2)</f>
        <v>95.75</v>
      </c>
      <c r="H255" s="251">
        <v>203</v>
      </c>
      <c r="I255" s="253" t="s">
        <v>522</v>
      </c>
    </row>
    <row r="256" spans="1:9">
      <c r="A256" s="194" t="s">
        <v>523</v>
      </c>
      <c r="B256" s="192">
        <f>SUM(B257:B265)</f>
        <v>90</v>
      </c>
      <c r="C256" s="192">
        <f>SUM(C257:C265)</f>
        <v>109</v>
      </c>
      <c r="D256" s="192">
        <f>ROUND(B256/C256*100,2)</f>
        <v>82.57</v>
      </c>
      <c r="H256" s="232">
        <v>20306</v>
      </c>
      <c r="I256" s="223" t="s">
        <v>524</v>
      </c>
    </row>
    <row r="257" spans="1:9">
      <c r="A257" s="236" t="s">
        <v>525</v>
      </c>
      <c r="B257" s="237">
        <v>10</v>
      </c>
      <c r="C257" s="255">
        <v>10</v>
      </c>
      <c r="D257" s="255">
        <f>ROUND(B257/C257*100,2)</f>
        <v>100</v>
      </c>
      <c r="H257" s="232">
        <v>2030601</v>
      </c>
      <c r="I257" s="223" t="s">
        <v>526</v>
      </c>
    </row>
    <row r="258" spans="1:9">
      <c r="A258" s="233" t="s">
        <v>527</v>
      </c>
      <c r="B258" s="237">
        <v>10</v>
      </c>
      <c r="C258" s="255">
        <v>10</v>
      </c>
      <c r="D258" s="255">
        <f>ROUND(B258/C258*100,2)</f>
        <v>100</v>
      </c>
      <c r="H258" s="232">
        <v>2030602</v>
      </c>
      <c r="I258" s="223" t="s">
        <v>528</v>
      </c>
    </row>
    <row r="259" spans="1:9">
      <c r="A259" s="233" t="s">
        <v>529</v>
      </c>
      <c r="B259" s="237">
        <v>70</v>
      </c>
      <c r="C259" s="255">
        <v>89</v>
      </c>
      <c r="D259" s="255">
        <f>ROUND(B259/C259*100,2)</f>
        <v>78.65</v>
      </c>
      <c r="H259" s="232">
        <v>2030603</v>
      </c>
      <c r="I259" s="223" t="s">
        <v>530</v>
      </c>
    </row>
    <row r="260" spans="1:9">
      <c r="A260" s="233" t="s">
        <v>531</v>
      </c>
      <c r="B260" s="237"/>
      <c r="C260" s="237"/>
      <c r="D260" s="237"/>
      <c r="H260" s="232">
        <v>2030604</v>
      </c>
      <c r="I260" s="223" t="s">
        <v>532</v>
      </c>
    </row>
    <row r="261" spans="1:9">
      <c r="A261" s="236" t="s">
        <v>533</v>
      </c>
      <c r="B261" s="237"/>
      <c r="C261" s="237"/>
      <c r="D261" s="237"/>
      <c r="H261" s="232">
        <v>2030605</v>
      </c>
      <c r="I261" s="223" t="s">
        <v>534</v>
      </c>
    </row>
    <row r="262" spans="1:9">
      <c r="A262" s="236" t="s">
        <v>535</v>
      </c>
      <c r="B262" s="237"/>
      <c r="C262" s="237"/>
      <c r="D262" s="237"/>
      <c r="H262" s="232">
        <v>2030606</v>
      </c>
      <c r="I262" s="223" t="s">
        <v>536</v>
      </c>
    </row>
    <row r="263" spans="1:9">
      <c r="A263" s="236" t="s">
        <v>537</v>
      </c>
      <c r="B263" s="237"/>
      <c r="C263" s="237"/>
      <c r="D263" s="237"/>
      <c r="H263" s="232">
        <v>2030607</v>
      </c>
      <c r="I263" s="223" t="s">
        <v>538</v>
      </c>
    </row>
    <row r="264" spans="1:9">
      <c r="A264" s="236" t="s">
        <v>539</v>
      </c>
      <c r="B264" s="237"/>
      <c r="C264" s="237"/>
      <c r="D264" s="237"/>
      <c r="H264" s="232">
        <v>2030608</v>
      </c>
      <c r="I264" s="223" t="s">
        <v>540</v>
      </c>
    </row>
    <row r="265" spans="1:9">
      <c r="A265" s="236" t="s">
        <v>541</v>
      </c>
      <c r="B265" s="237"/>
      <c r="C265" s="237"/>
      <c r="D265" s="237"/>
      <c r="H265" s="232">
        <v>2030699</v>
      </c>
      <c r="I265" s="223" t="s">
        <v>542</v>
      </c>
    </row>
    <row r="266" spans="1:9">
      <c r="A266" s="194" t="s">
        <v>543</v>
      </c>
      <c r="B266" s="198">
        <v>158</v>
      </c>
      <c r="C266" s="198">
        <v>150</v>
      </c>
      <c r="D266" s="198">
        <f>ROUND(B266/C266*100,2)</f>
        <v>105.33</v>
      </c>
      <c r="H266" s="252">
        <v>2039901</v>
      </c>
      <c r="I266" s="254" t="s">
        <v>544</v>
      </c>
    </row>
    <row r="267" spans="1:9">
      <c r="A267" s="230" t="s">
        <v>168</v>
      </c>
      <c r="B267" s="199">
        <f>SUM(B268,B271,B280,B287,B295,B304,B320,B329,B339,B347,B353)</f>
        <v>4940</v>
      </c>
      <c r="C267" s="199">
        <f>SUM(C268,C271,C280,C287,C295,C304,C320,C329,C339,C347,C353)</f>
        <v>4537</v>
      </c>
      <c r="D267" s="199">
        <f>ROUND(B267/C267*100,2)</f>
        <v>108.88</v>
      </c>
      <c r="H267" s="232">
        <v>204</v>
      </c>
      <c r="I267" s="223" t="s">
        <v>545</v>
      </c>
    </row>
    <row r="268" spans="1:9">
      <c r="A268" s="191" t="s">
        <v>546</v>
      </c>
      <c r="B268" s="192">
        <f>SUM(B269:B270)</f>
        <v>19</v>
      </c>
      <c r="C268" s="192">
        <f>SUM(C269:C270)</f>
        <v>19</v>
      </c>
      <c r="D268" s="192">
        <f>ROUND(B268/C268*100,2)</f>
        <v>100</v>
      </c>
      <c r="H268" s="232">
        <v>20401</v>
      </c>
      <c r="I268" s="191" t="s">
        <v>547</v>
      </c>
    </row>
    <row r="269" spans="1:9">
      <c r="A269" s="233" t="s">
        <v>548</v>
      </c>
      <c r="B269" s="237"/>
      <c r="C269" s="237"/>
      <c r="D269" s="237"/>
      <c r="H269" s="232">
        <v>2040101</v>
      </c>
      <c r="I269" s="233" t="s">
        <v>547</v>
      </c>
    </row>
    <row r="270" spans="1:9">
      <c r="A270" s="236" t="s">
        <v>549</v>
      </c>
      <c r="B270" s="237">
        <v>19</v>
      </c>
      <c r="C270" s="237">
        <v>19</v>
      </c>
      <c r="D270" s="237">
        <f>ROUND(B270/C270*100,2)</f>
        <v>100</v>
      </c>
      <c r="H270" s="232">
        <v>2040199</v>
      </c>
      <c r="I270" s="236" t="s">
        <v>550</v>
      </c>
    </row>
    <row r="271" spans="1:9">
      <c r="A271" s="194" t="s">
        <v>551</v>
      </c>
      <c r="B271" s="192">
        <f>SUM(B272:B279)</f>
        <v>3269</v>
      </c>
      <c r="C271" s="192">
        <f>SUM(C272:C279)</f>
        <v>2914</v>
      </c>
      <c r="D271" s="192">
        <f>ROUND(B271/C271*100,2)</f>
        <v>112.18</v>
      </c>
      <c r="H271" s="232">
        <v>20402</v>
      </c>
      <c r="I271" s="223" t="s">
        <v>552</v>
      </c>
    </row>
    <row r="272" spans="1:9">
      <c r="A272" s="236" t="s">
        <v>237</v>
      </c>
      <c r="B272" s="237">
        <v>1872</v>
      </c>
      <c r="C272" s="235">
        <f>1594+245</f>
        <v>1839</v>
      </c>
      <c r="D272" s="235">
        <f>ROUND(B272/C272*100,2)</f>
        <v>101.79</v>
      </c>
      <c r="H272" s="232">
        <v>2040201</v>
      </c>
      <c r="I272" s="223" t="s">
        <v>238</v>
      </c>
    </row>
    <row r="273" spans="1:9">
      <c r="A273" s="236" t="s">
        <v>239</v>
      </c>
      <c r="B273" s="237"/>
      <c r="C273" s="237"/>
      <c r="D273" s="237"/>
      <c r="H273" s="232">
        <v>2040202</v>
      </c>
      <c r="I273" s="223" t="s">
        <v>240</v>
      </c>
    </row>
    <row r="274" spans="1:9">
      <c r="A274" s="236" t="s">
        <v>241</v>
      </c>
      <c r="B274" s="237"/>
      <c r="C274" s="237"/>
      <c r="D274" s="237"/>
      <c r="H274" s="232">
        <v>2040203</v>
      </c>
      <c r="I274" s="223" t="s">
        <v>242</v>
      </c>
    </row>
    <row r="275" spans="1:9">
      <c r="A275" s="236" t="s">
        <v>321</v>
      </c>
      <c r="B275" s="237"/>
      <c r="C275" s="237"/>
      <c r="D275" s="237"/>
      <c r="H275" s="232">
        <v>2040219</v>
      </c>
      <c r="I275" s="223" t="s">
        <v>322</v>
      </c>
    </row>
    <row r="276" spans="1:9">
      <c r="A276" s="256" t="s">
        <v>553</v>
      </c>
      <c r="B276" s="237">
        <v>742</v>
      </c>
      <c r="C276" s="237"/>
      <c r="D276" s="237"/>
      <c r="H276" s="232">
        <v>2040220</v>
      </c>
      <c r="I276" s="256" t="s">
        <v>554</v>
      </c>
    </row>
    <row r="277" spans="1:9">
      <c r="A277" s="256" t="s">
        <v>555</v>
      </c>
      <c r="B277" s="237"/>
      <c r="C277" s="237"/>
      <c r="D277" s="237"/>
      <c r="H277" s="232">
        <v>2040221</v>
      </c>
      <c r="I277" s="256" t="s">
        <v>556</v>
      </c>
    </row>
    <row r="278" spans="1:9">
      <c r="A278" s="236" t="s">
        <v>255</v>
      </c>
      <c r="B278" s="237"/>
      <c r="C278" s="237"/>
      <c r="D278" s="237"/>
      <c r="H278" s="232">
        <v>2040250</v>
      </c>
      <c r="I278" s="223" t="s">
        <v>256</v>
      </c>
    </row>
    <row r="279" spans="1:9">
      <c r="A279" s="236" t="s">
        <v>557</v>
      </c>
      <c r="B279" s="237">
        <f>437+218</f>
        <v>655</v>
      </c>
      <c r="C279" s="237">
        <v>1075</v>
      </c>
      <c r="D279" s="237">
        <f>ROUND(B279/C279*100,2)</f>
        <v>60.93</v>
      </c>
      <c r="H279" s="232">
        <v>2040299</v>
      </c>
      <c r="I279" s="223" t="s">
        <v>558</v>
      </c>
    </row>
    <row r="280" spans="1:9">
      <c r="A280" s="191" t="s">
        <v>559</v>
      </c>
      <c r="B280" s="192">
        <f>SUM(B281:B286)</f>
        <v>0</v>
      </c>
      <c r="C280" s="192">
        <f>SUM(C281:C286)</f>
        <v>0</v>
      </c>
      <c r="D280" s="192"/>
      <c r="H280" s="232">
        <v>20403</v>
      </c>
      <c r="I280" s="223" t="s">
        <v>560</v>
      </c>
    </row>
    <row r="281" spans="1:9">
      <c r="A281" s="233" t="s">
        <v>237</v>
      </c>
      <c r="B281" s="237"/>
      <c r="C281" s="237"/>
      <c r="D281" s="237"/>
      <c r="H281" s="232">
        <v>2040301</v>
      </c>
      <c r="I281" s="223" t="s">
        <v>238</v>
      </c>
    </row>
    <row r="282" spans="1:9">
      <c r="A282" s="233" t="s">
        <v>239</v>
      </c>
      <c r="B282" s="237"/>
      <c r="C282" s="237"/>
      <c r="D282" s="237"/>
      <c r="H282" s="232">
        <v>2040302</v>
      </c>
      <c r="I282" s="223" t="s">
        <v>240</v>
      </c>
    </row>
    <row r="283" spans="1:9">
      <c r="A283" s="236" t="s">
        <v>241</v>
      </c>
      <c r="B283" s="237"/>
      <c r="C283" s="237"/>
      <c r="D283" s="237"/>
      <c r="H283" s="232">
        <v>2040303</v>
      </c>
      <c r="I283" s="223" t="s">
        <v>242</v>
      </c>
    </row>
    <row r="284" spans="1:9">
      <c r="A284" s="236" t="s">
        <v>561</v>
      </c>
      <c r="B284" s="237"/>
      <c r="C284" s="237"/>
      <c r="D284" s="237"/>
      <c r="H284" s="232">
        <v>2040304</v>
      </c>
      <c r="I284" s="223" t="s">
        <v>562</v>
      </c>
    </row>
    <row r="285" spans="1:9">
      <c r="A285" s="236" t="s">
        <v>255</v>
      </c>
      <c r="B285" s="237"/>
      <c r="C285" s="237"/>
      <c r="D285" s="237"/>
      <c r="H285" s="232">
        <v>2040350</v>
      </c>
      <c r="I285" s="223" t="s">
        <v>256</v>
      </c>
    </row>
    <row r="286" spans="1:9">
      <c r="A286" s="237" t="s">
        <v>563</v>
      </c>
      <c r="B286" s="237"/>
      <c r="C286" s="237"/>
      <c r="D286" s="237"/>
      <c r="H286" s="232">
        <v>2040399</v>
      </c>
      <c r="I286" s="223" t="s">
        <v>564</v>
      </c>
    </row>
    <row r="287" spans="1:9">
      <c r="A287" s="240" t="s">
        <v>565</v>
      </c>
      <c r="B287" s="192">
        <f>SUM(B288:B294)</f>
        <v>0</v>
      </c>
      <c r="C287" s="192">
        <f>SUM(C288:C294)</f>
        <v>0</v>
      </c>
      <c r="D287" s="192"/>
      <c r="H287" s="232">
        <v>20404</v>
      </c>
      <c r="I287" s="223" t="s">
        <v>566</v>
      </c>
    </row>
    <row r="288" spans="1:9">
      <c r="A288" s="233" t="s">
        <v>237</v>
      </c>
      <c r="B288" s="237"/>
      <c r="C288" s="237"/>
      <c r="D288" s="237"/>
      <c r="H288" s="232">
        <v>2040401</v>
      </c>
      <c r="I288" s="223" t="s">
        <v>238</v>
      </c>
    </row>
    <row r="289" spans="1:9">
      <c r="A289" s="233" t="s">
        <v>239</v>
      </c>
      <c r="B289" s="237"/>
      <c r="C289" s="237"/>
      <c r="D289" s="237"/>
      <c r="H289" s="232">
        <v>2040402</v>
      </c>
      <c r="I289" s="223" t="s">
        <v>240</v>
      </c>
    </row>
    <row r="290" spans="1:9">
      <c r="A290" s="236" t="s">
        <v>241</v>
      </c>
      <c r="B290" s="237"/>
      <c r="C290" s="237"/>
      <c r="D290" s="237"/>
      <c r="H290" s="232">
        <v>2040403</v>
      </c>
      <c r="I290" s="223" t="s">
        <v>242</v>
      </c>
    </row>
    <row r="291" spans="1:9">
      <c r="A291" s="236" t="s">
        <v>567</v>
      </c>
      <c r="B291" s="237"/>
      <c r="C291" s="237"/>
      <c r="D291" s="237"/>
      <c r="H291" s="232">
        <v>2040409</v>
      </c>
      <c r="I291" s="223" t="s">
        <v>568</v>
      </c>
    </row>
    <row r="292" spans="1:9">
      <c r="A292" s="256" t="s">
        <v>569</v>
      </c>
      <c r="B292" s="237"/>
      <c r="C292" s="237"/>
      <c r="D292" s="237"/>
      <c r="H292" s="232">
        <v>2040410</v>
      </c>
      <c r="I292" s="256" t="s">
        <v>570</v>
      </c>
    </row>
    <row r="293" spans="1:9">
      <c r="A293" s="236" t="s">
        <v>255</v>
      </c>
      <c r="B293" s="237"/>
      <c r="C293" s="237"/>
      <c r="D293" s="237"/>
      <c r="H293" s="232">
        <v>2040450</v>
      </c>
      <c r="I293" s="223" t="s">
        <v>256</v>
      </c>
    </row>
    <row r="294" spans="1:9">
      <c r="A294" s="236" t="s">
        <v>571</v>
      </c>
      <c r="B294" s="237"/>
      <c r="C294" s="237"/>
      <c r="D294" s="237"/>
      <c r="H294" s="232">
        <v>2040499</v>
      </c>
      <c r="I294" s="223" t="s">
        <v>572</v>
      </c>
    </row>
    <row r="295" spans="1:9">
      <c r="A295" s="204" t="s">
        <v>573</v>
      </c>
      <c r="B295" s="192">
        <f>SUM(B296:B303)</f>
        <v>0</v>
      </c>
      <c r="C295" s="192">
        <f>SUM(C296:C303)</f>
        <v>0</v>
      </c>
      <c r="D295" s="192"/>
      <c r="H295" s="232">
        <v>20405</v>
      </c>
      <c r="I295" s="223" t="s">
        <v>574</v>
      </c>
    </row>
    <row r="296" spans="1:9">
      <c r="A296" s="233" t="s">
        <v>237</v>
      </c>
      <c r="B296" s="237"/>
      <c r="C296" s="237"/>
      <c r="D296" s="237"/>
      <c r="H296" s="232">
        <v>2040501</v>
      </c>
      <c r="I296" s="223" t="s">
        <v>238</v>
      </c>
    </row>
    <row r="297" spans="1:9">
      <c r="A297" s="233" t="s">
        <v>239</v>
      </c>
      <c r="B297" s="237"/>
      <c r="C297" s="237"/>
      <c r="D297" s="237"/>
      <c r="H297" s="232">
        <v>2040502</v>
      </c>
      <c r="I297" s="223" t="s">
        <v>240</v>
      </c>
    </row>
    <row r="298" spans="1:9">
      <c r="A298" s="233" t="s">
        <v>241</v>
      </c>
      <c r="B298" s="237"/>
      <c r="C298" s="237"/>
      <c r="D298" s="237"/>
      <c r="H298" s="232">
        <v>2040503</v>
      </c>
      <c r="I298" s="223" t="s">
        <v>242</v>
      </c>
    </row>
    <row r="299" spans="1:9">
      <c r="A299" s="236" t="s">
        <v>575</v>
      </c>
      <c r="B299" s="237"/>
      <c r="C299" s="237"/>
      <c r="D299" s="237"/>
      <c r="H299" s="232">
        <v>2040504</v>
      </c>
      <c r="I299" s="223" t="s">
        <v>576</v>
      </c>
    </row>
    <row r="300" spans="1:9">
      <c r="A300" s="236" t="s">
        <v>577</v>
      </c>
      <c r="B300" s="237"/>
      <c r="C300" s="237"/>
      <c r="D300" s="237"/>
      <c r="H300" s="232">
        <v>2040505</v>
      </c>
      <c r="I300" s="223" t="s">
        <v>578</v>
      </c>
    </row>
    <row r="301" spans="1:9">
      <c r="A301" s="236" t="s">
        <v>579</v>
      </c>
      <c r="B301" s="237"/>
      <c r="C301" s="237"/>
      <c r="D301" s="237"/>
      <c r="H301" s="232">
        <v>2040506</v>
      </c>
      <c r="I301" s="223" t="s">
        <v>580</v>
      </c>
    </row>
    <row r="302" spans="1:9">
      <c r="A302" s="233" t="s">
        <v>255</v>
      </c>
      <c r="B302" s="237"/>
      <c r="C302" s="237"/>
      <c r="D302" s="237"/>
      <c r="H302" s="232">
        <v>2040550</v>
      </c>
      <c r="I302" s="223" t="s">
        <v>256</v>
      </c>
    </row>
    <row r="303" spans="1:9">
      <c r="A303" s="233" t="s">
        <v>581</v>
      </c>
      <c r="B303" s="237"/>
      <c r="C303" s="237"/>
      <c r="D303" s="237"/>
      <c r="H303" s="232">
        <v>2040599</v>
      </c>
      <c r="I303" s="223" t="s">
        <v>582</v>
      </c>
    </row>
    <row r="304" spans="1:9">
      <c r="A304" s="191" t="s">
        <v>583</v>
      </c>
      <c r="B304" s="192">
        <f>SUM(B305:B319)</f>
        <v>607</v>
      </c>
      <c r="C304" s="192">
        <f>SUM(C305:C319)</f>
        <v>598</v>
      </c>
      <c r="D304" s="192">
        <f>ROUND(B304/C304*100,2)</f>
        <v>101.51</v>
      </c>
      <c r="H304" s="232">
        <v>20406</v>
      </c>
      <c r="I304" s="223" t="s">
        <v>584</v>
      </c>
    </row>
    <row r="305" spans="1:9">
      <c r="A305" s="236" t="s">
        <v>237</v>
      </c>
      <c r="B305" s="237">
        <v>445</v>
      </c>
      <c r="C305" s="235">
        <f>277+40+117+12</f>
        <v>446</v>
      </c>
      <c r="D305" s="235">
        <f>ROUND(B305/C305*100,2)</f>
        <v>99.78</v>
      </c>
      <c r="H305" s="232">
        <v>2040601</v>
      </c>
      <c r="I305" s="223" t="s">
        <v>238</v>
      </c>
    </row>
    <row r="306" spans="1:9">
      <c r="A306" s="236" t="s">
        <v>239</v>
      </c>
      <c r="B306" s="237"/>
      <c r="C306" s="235"/>
      <c r="D306" s="235"/>
      <c r="H306" s="232">
        <v>2040602</v>
      </c>
      <c r="I306" s="223" t="s">
        <v>240</v>
      </c>
    </row>
    <row r="307" spans="1:9">
      <c r="A307" s="236" t="s">
        <v>241</v>
      </c>
      <c r="B307" s="237"/>
      <c r="C307" s="235"/>
      <c r="D307" s="235"/>
      <c r="H307" s="232">
        <v>2040603</v>
      </c>
      <c r="I307" s="223" t="s">
        <v>242</v>
      </c>
    </row>
    <row r="308" spans="1:9">
      <c r="A308" s="255" t="s">
        <v>585</v>
      </c>
      <c r="B308" s="237"/>
      <c r="C308" s="235"/>
      <c r="D308" s="235"/>
      <c r="H308" s="232">
        <v>2040604</v>
      </c>
      <c r="I308" s="223" t="s">
        <v>586</v>
      </c>
    </row>
    <row r="309" spans="1:9">
      <c r="A309" s="233" t="s">
        <v>587</v>
      </c>
      <c r="B309" s="237">
        <v>6</v>
      </c>
      <c r="C309" s="235">
        <v>6</v>
      </c>
      <c r="D309" s="235">
        <f>ROUND(B309/C309*100,2)</f>
        <v>100</v>
      </c>
      <c r="H309" s="232">
        <v>2040605</v>
      </c>
      <c r="I309" s="223" t="s">
        <v>588</v>
      </c>
    </row>
    <row r="310" spans="1:9">
      <c r="A310" s="233" t="s">
        <v>589</v>
      </c>
      <c r="B310" s="237">
        <v>10</v>
      </c>
      <c r="C310" s="235">
        <v>55</v>
      </c>
      <c r="D310" s="235">
        <f>ROUND(B310/C310*100,2)</f>
        <v>18.18</v>
      </c>
      <c r="H310" s="232">
        <v>2040606</v>
      </c>
      <c r="I310" s="223" t="s">
        <v>590</v>
      </c>
    </row>
    <row r="311" spans="1:9">
      <c r="A311" s="238" t="s">
        <v>591</v>
      </c>
      <c r="B311" s="237">
        <f>11+15</f>
        <v>26</v>
      </c>
      <c r="C311" s="235">
        <v>11</v>
      </c>
      <c r="D311" s="235">
        <f>ROUND(B311/C311*100,2)</f>
        <v>236.36</v>
      </c>
      <c r="H311" s="232">
        <v>2040607</v>
      </c>
      <c r="I311" s="223" t="s">
        <v>592</v>
      </c>
    </row>
    <row r="312" spans="1:9">
      <c r="A312" s="256" t="s">
        <v>593</v>
      </c>
      <c r="B312" s="237"/>
      <c r="C312" s="235"/>
      <c r="D312" s="235"/>
      <c r="H312" s="232">
        <v>2040608</v>
      </c>
      <c r="I312" s="256" t="s">
        <v>594</v>
      </c>
    </row>
    <row r="313" spans="1:9">
      <c r="A313" s="236" t="s">
        <v>595</v>
      </c>
      <c r="B313" s="237"/>
      <c r="C313" s="235"/>
      <c r="D313" s="235"/>
      <c r="H313" s="232">
        <v>2040609</v>
      </c>
      <c r="I313" s="223" t="s">
        <v>596</v>
      </c>
    </row>
    <row r="314" spans="1:9">
      <c r="A314" s="236" t="s">
        <v>597</v>
      </c>
      <c r="B314" s="237">
        <f>12+6</f>
        <v>18</v>
      </c>
      <c r="C314" s="235">
        <v>12</v>
      </c>
      <c r="D314" s="235">
        <f>ROUND(B314/C314*100,2)</f>
        <v>150</v>
      </c>
      <c r="H314" s="232">
        <v>2040610</v>
      </c>
      <c r="I314" s="223" t="s">
        <v>598</v>
      </c>
    </row>
    <row r="315" spans="1:9">
      <c r="A315" s="236" t="s">
        <v>599</v>
      </c>
      <c r="B315" s="237"/>
      <c r="C315" s="235"/>
      <c r="D315" s="235"/>
      <c r="H315" s="232">
        <v>2040611</v>
      </c>
      <c r="I315" s="223" t="s">
        <v>600</v>
      </c>
    </row>
    <row r="316" spans="1:9">
      <c r="A316" s="256" t="s">
        <v>601</v>
      </c>
      <c r="B316" s="237"/>
      <c r="C316" s="235"/>
      <c r="D316" s="235"/>
      <c r="H316" s="232">
        <v>2040612</v>
      </c>
      <c r="I316" s="256" t="s">
        <v>602</v>
      </c>
    </row>
    <row r="317" spans="1:9">
      <c r="A317" s="256" t="s">
        <v>321</v>
      </c>
      <c r="B317" s="237"/>
      <c r="C317" s="235"/>
      <c r="D317" s="235"/>
      <c r="H317" s="232">
        <v>2040613</v>
      </c>
      <c r="I317" s="256" t="s">
        <v>322</v>
      </c>
    </row>
    <row r="318" spans="1:9">
      <c r="A318" s="236" t="s">
        <v>255</v>
      </c>
      <c r="B318" s="237"/>
      <c r="C318" s="237"/>
      <c r="D318" s="237"/>
      <c r="H318" s="232">
        <v>2040650</v>
      </c>
      <c r="I318" s="223" t="s">
        <v>256</v>
      </c>
    </row>
    <row r="319" spans="1:9">
      <c r="A319" s="233" t="s">
        <v>603</v>
      </c>
      <c r="B319" s="237">
        <v>102</v>
      </c>
      <c r="C319" s="235">
        <v>68</v>
      </c>
      <c r="D319" s="235">
        <f>ROUND(B319/C319*100,2)</f>
        <v>150</v>
      </c>
      <c r="H319" s="232">
        <v>2040699</v>
      </c>
      <c r="I319" s="223" t="s">
        <v>604</v>
      </c>
    </row>
    <row r="320" spans="1:9">
      <c r="A320" s="240" t="s">
        <v>605</v>
      </c>
      <c r="B320" s="192">
        <f>SUM(B321:B328)</f>
        <v>0</v>
      </c>
      <c r="C320" s="192">
        <f>SUM(C321:C328)</f>
        <v>0</v>
      </c>
      <c r="D320" s="192"/>
      <c r="H320" s="232">
        <v>20407</v>
      </c>
      <c r="I320" s="223" t="s">
        <v>606</v>
      </c>
    </row>
    <row r="321" spans="1:9">
      <c r="A321" s="233" t="s">
        <v>237</v>
      </c>
      <c r="B321" s="237"/>
      <c r="C321" s="237"/>
      <c r="D321" s="237"/>
      <c r="H321" s="232">
        <v>2040701</v>
      </c>
      <c r="I321" s="223" t="s">
        <v>238</v>
      </c>
    </row>
    <row r="322" spans="1:9">
      <c r="A322" s="236" t="s">
        <v>239</v>
      </c>
      <c r="B322" s="237"/>
      <c r="C322" s="237"/>
      <c r="D322" s="237"/>
      <c r="H322" s="232">
        <v>2040702</v>
      </c>
      <c r="I322" s="223" t="s">
        <v>240</v>
      </c>
    </row>
    <row r="323" spans="1:9">
      <c r="A323" s="236" t="s">
        <v>241</v>
      </c>
      <c r="B323" s="237"/>
      <c r="C323" s="237"/>
      <c r="D323" s="237"/>
      <c r="H323" s="232">
        <v>2040703</v>
      </c>
      <c r="I323" s="223" t="s">
        <v>242</v>
      </c>
    </row>
    <row r="324" spans="1:9">
      <c r="A324" s="236" t="s">
        <v>607</v>
      </c>
      <c r="B324" s="237"/>
      <c r="C324" s="237"/>
      <c r="D324" s="237"/>
      <c r="H324" s="232">
        <v>2040704</v>
      </c>
      <c r="I324" s="223" t="s">
        <v>608</v>
      </c>
    </row>
    <row r="325" spans="1:9">
      <c r="A325" s="237" t="s">
        <v>609</v>
      </c>
      <c r="B325" s="237"/>
      <c r="C325" s="237"/>
      <c r="D325" s="237"/>
      <c r="H325" s="232">
        <v>2040705</v>
      </c>
      <c r="I325" s="223" t="s">
        <v>610</v>
      </c>
    </row>
    <row r="326" spans="1:9">
      <c r="A326" s="233" t="s">
        <v>611</v>
      </c>
      <c r="B326" s="237"/>
      <c r="C326" s="237"/>
      <c r="D326" s="237"/>
      <c r="H326" s="232">
        <v>2040706</v>
      </c>
      <c r="I326" s="223" t="s">
        <v>612</v>
      </c>
    </row>
    <row r="327" spans="1:9">
      <c r="A327" s="233" t="s">
        <v>255</v>
      </c>
      <c r="B327" s="237"/>
      <c r="C327" s="237"/>
      <c r="D327" s="237"/>
      <c r="H327" s="232">
        <v>2040750</v>
      </c>
      <c r="I327" s="223" t="s">
        <v>256</v>
      </c>
    </row>
    <row r="328" spans="1:9">
      <c r="A328" s="233" t="s">
        <v>613</v>
      </c>
      <c r="B328" s="237"/>
      <c r="C328" s="237"/>
      <c r="D328" s="237"/>
      <c r="H328" s="232">
        <v>2040799</v>
      </c>
      <c r="I328" s="223" t="s">
        <v>614</v>
      </c>
    </row>
    <row r="329" spans="1:9">
      <c r="A329" s="194" t="s">
        <v>615</v>
      </c>
      <c r="B329" s="192">
        <f>SUM(B330:B338)</f>
        <v>5</v>
      </c>
      <c r="C329" s="192">
        <f>SUM(C330:C338)</f>
        <v>5</v>
      </c>
      <c r="D329" s="192">
        <f>ROUND(B329/C329*100,2)</f>
        <v>100</v>
      </c>
      <c r="H329" s="232">
        <v>20408</v>
      </c>
      <c r="I329" s="223" t="s">
        <v>616</v>
      </c>
    </row>
    <row r="330" spans="1:9">
      <c r="A330" s="236" t="s">
        <v>237</v>
      </c>
      <c r="B330" s="237"/>
      <c r="C330" s="237"/>
      <c r="D330" s="237"/>
      <c r="H330" s="232">
        <v>2040801</v>
      </c>
      <c r="I330" s="223" t="s">
        <v>238</v>
      </c>
    </row>
    <row r="331" spans="1:9">
      <c r="A331" s="236" t="s">
        <v>239</v>
      </c>
      <c r="B331" s="237"/>
      <c r="C331" s="237"/>
      <c r="D331" s="237"/>
      <c r="H331" s="232">
        <v>2040802</v>
      </c>
      <c r="I331" s="223" t="s">
        <v>240</v>
      </c>
    </row>
    <row r="332" spans="1:9">
      <c r="A332" s="233" t="s">
        <v>241</v>
      </c>
      <c r="B332" s="237"/>
      <c r="C332" s="237"/>
      <c r="D332" s="237"/>
      <c r="H332" s="232">
        <v>2040803</v>
      </c>
      <c r="I332" s="223" t="s">
        <v>242</v>
      </c>
    </row>
    <row r="333" spans="1:9">
      <c r="A333" s="233" t="s">
        <v>617</v>
      </c>
      <c r="B333" s="237"/>
      <c r="C333" s="237"/>
      <c r="D333" s="237"/>
      <c r="H333" s="232">
        <v>2040804</v>
      </c>
      <c r="I333" s="223" t="s">
        <v>618</v>
      </c>
    </row>
    <row r="334" spans="1:9">
      <c r="A334" s="233" t="s">
        <v>619</v>
      </c>
      <c r="B334" s="237"/>
      <c r="C334" s="237"/>
      <c r="D334" s="237"/>
      <c r="H334" s="232">
        <v>2040805</v>
      </c>
      <c r="I334" s="223" t="s">
        <v>620</v>
      </c>
    </row>
    <row r="335" spans="1:9">
      <c r="A335" s="236" t="s">
        <v>621</v>
      </c>
      <c r="B335" s="237"/>
      <c r="C335" s="237"/>
      <c r="D335" s="237"/>
      <c r="H335" s="232">
        <v>2040806</v>
      </c>
      <c r="I335" s="223" t="s">
        <v>622</v>
      </c>
    </row>
    <row r="336" spans="1:9">
      <c r="A336" s="256" t="s">
        <v>321</v>
      </c>
      <c r="B336" s="237"/>
      <c r="C336" s="237"/>
      <c r="D336" s="237"/>
      <c r="H336" s="232">
        <v>2040807</v>
      </c>
      <c r="I336" s="256" t="s">
        <v>322</v>
      </c>
    </row>
    <row r="337" spans="1:9">
      <c r="A337" s="236" t="s">
        <v>255</v>
      </c>
      <c r="B337" s="237"/>
      <c r="C337" s="237"/>
      <c r="D337" s="237"/>
      <c r="H337" s="232">
        <v>2040850</v>
      </c>
      <c r="I337" s="223" t="s">
        <v>256</v>
      </c>
    </row>
    <row r="338" spans="1:9">
      <c r="A338" s="236" t="s">
        <v>623</v>
      </c>
      <c r="B338" s="237">
        <v>5</v>
      </c>
      <c r="C338" s="237">
        <v>5</v>
      </c>
      <c r="D338" s="237">
        <f>ROUND(B338/C338*100,2)</f>
        <v>100</v>
      </c>
      <c r="H338" s="232">
        <v>2040899</v>
      </c>
      <c r="I338" s="223" t="s">
        <v>624</v>
      </c>
    </row>
    <row r="339" spans="1:9">
      <c r="A339" s="204" t="s">
        <v>625</v>
      </c>
      <c r="B339" s="192">
        <f>SUM(B340:B346)</f>
        <v>1</v>
      </c>
      <c r="C339" s="192">
        <f>SUM(C340:C346)</f>
        <v>1</v>
      </c>
      <c r="D339" s="192">
        <f>ROUND(B339/C339*100,2)</f>
        <v>100</v>
      </c>
      <c r="H339" s="232">
        <v>20409</v>
      </c>
      <c r="I339" s="223" t="s">
        <v>626</v>
      </c>
    </row>
    <row r="340" spans="1:9">
      <c r="A340" s="233" t="s">
        <v>237</v>
      </c>
      <c r="B340" s="237">
        <v>1</v>
      </c>
      <c r="C340" s="237">
        <v>1</v>
      </c>
      <c r="D340" s="237">
        <f>ROUND(B340/C340*100,2)</f>
        <v>100</v>
      </c>
      <c r="H340" s="232">
        <v>2040901</v>
      </c>
      <c r="I340" s="223" t="s">
        <v>238</v>
      </c>
    </row>
    <row r="341" spans="1:9">
      <c r="A341" s="233" t="s">
        <v>239</v>
      </c>
      <c r="B341" s="237"/>
      <c r="C341" s="237"/>
      <c r="D341" s="237"/>
      <c r="H341" s="232">
        <v>2040902</v>
      </c>
      <c r="I341" s="223" t="s">
        <v>240</v>
      </c>
    </row>
    <row r="342" spans="1:9">
      <c r="A342" s="238" t="s">
        <v>241</v>
      </c>
      <c r="B342" s="237"/>
      <c r="C342" s="237"/>
      <c r="D342" s="237"/>
      <c r="H342" s="232">
        <v>2040903</v>
      </c>
      <c r="I342" s="223" t="s">
        <v>242</v>
      </c>
    </row>
    <row r="343" spans="1:9">
      <c r="A343" s="241" t="s">
        <v>627</v>
      </c>
      <c r="B343" s="237"/>
      <c r="C343" s="237"/>
      <c r="D343" s="237"/>
      <c r="H343" s="232">
        <v>2040904</v>
      </c>
      <c r="I343" s="223" t="s">
        <v>628</v>
      </c>
    </row>
    <row r="344" spans="1:9">
      <c r="A344" s="236" t="s">
        <v>629</v>
      </c>
      <c r="B344" s="237"/>
      <c r="C344" s="237"/>
      <c r="D344" s="237"/>
      <c r="H344" s="232">
        <v>2040905</v>
      </c>
      <c r="I344" s="223" t="s">
        <v>630</v>
      </c>
    </row>
    <row r="345" spans="1:9">
      <c r="A345" s="236" t="s">
        <v>255</v>
      </c>
      <c r="B345" s="237"/>
      <c r="C345" s="237"/>
      <c r="D345" s="237"/>
      <c r="H345" s="232">
        <v>2040950</v>
      </c>
      <c r="I345" s="223" t="s">
        <v>256</v>
      </c>
    </row>
    <row r="346" spans="1:9">
      <c r="A346" s="233" t="s">
        <v>631</v>
      </c>
      <c r="B346" s="237"/>
      <c r="C346" s="237"/>
      <c r="D346" s="237"/>
      <c r="H346" s="232">
        <v>2040999</v>
      </c>
      <c r="I346" s="223" t="s">
        <v>632</v>
      </c>
    </row>
    <row r="347" spans="1:9">
      <c r="A347" s="191" t="s">
        <v>633</v>
      </c>
      <c r="B347" s="192">
        <f>SUM(B348:B352)</f>
        <v>0</v>
      </c>
      <c r="C347" s="192">
        <f>SUM(C348:C352)</f>
        <v>0</v>
      </c>
      <c r="D347" s="192"/>
      <c r="H347" s="232">
        <v>20410</v>
      </c>
      <c r="I347" s="223" t="s">
        <v>634</v>
      </c>
    </row>
    <row r="348" spans="1:9">
      <c r="A348" s="233" t="s">
        <v>237</v>
      </c>
      <c r="B348" s="237"/>
      <c r="C348" s="237"/>
      <c r="D348" s="237"/>
      <c r="H348" s="232">
        <v>2041001</v>
      </c>
      <c r="I348" s="223" t="s">
        <v>238</v>
      </c>
    </row>
    <row r="349" spans="1:9">
      <c r="A349" s="236" t="s">
        <v>239</v>
      </c>
      <c r="B349" s="237"/>
      <c r="C349" s="237"/>
      <c r="D349" s="237"/>
      <c r="H349" s="232">
        <v>2041002</v>
      </c>
      <c r="I349" s="223" t="s">
        <v>240</v>
      </c>
    </row>
    <row r="350" spans="1:9">
      <c r="A350" s="239" t="s">
        <v>321</v>
      </c>
      <c r="B350" s="237"/>
      <c r="C350" s="237"/>
      <c r="D350" s="237"/>
      <c r="H350" s="232">
        <v>2041006</v>
      </c>
      <c r="I350" s="239" t="s">
        <v>322</v>
      </c>
    </row>
    <row r="351" spans="1:9">
      <c r="A351" s="256" t="s">
        <v>635</v>
      </c>
      <c r="B351" s="237"/>
      <c r="C351" s="237"/>
      <c r="D351" s="237"/>
      <c r="H351" s="232">
        <v>2041007</v>
      </c>
      <c r="I351" s="256" t="s">
        <v>636</v>
      </c>
    </row>
    <row r="352" spans="1:9">
      <c r="A352" s="233" t="s">
        <v>637</v>
      </c>
      <c r="B352" s="237"/>
      <c r="C352" s="237"/>
      <c r="D352" s="237"/>
      <c r="H352" s="232">
        <v>2041099</v>
      </c>
      <c r="I352" s="223" t="s">
        <v>638</v>
      </c>
    </row>
    <row r="353" spans="1:9">
      <c r="A353" s="191" t="s">
        <v>639</v>
      </c>
      <c r="B353" s="192">
        <f>SUM(B354)</f>
        <v>1039</v>
      </c>
      <c r="C353" s="192">
        <f>SUM(C354)</f>
        <v>1000</v>
      </c>
      <c r="D353" s="192">
        <f>ROUND(B353/C353*100,2)</f>
        <v>103.9</v>
      </c>
      <c r="H353" s="232">
        <v>20499</v>
      </c>
      <c r="I353" s="223" t="s">
        <v>640</v>
      </c>
    </row>
    <row r="354" spans="1:9">
      <c r="A354" s="233" t="s">
        <v>641</v>
      </c>
      <c r="B354" s="237">
        <f>1247-208</f>
        <v>1039</v>
      </c>
      <c r="C354" s="257">
        <v>1000</v>
      </c>
      <c r="D354" s="257">
        <f>ROUND(B354/C354*100,2)</f>
        <v>103.9</v>
      </c>
      <c r="H354" s="232">
        <v>2049901</v>
      </c>
      <c r="I354" s="223" t="s">
        <v>640</v>
      </c>
    </row>
    <row r="355" spans="1:9">
      <c r="A355" s="230" t="s">
        <v>170</v>
      </c>
      <c r="B355" s="199">
        <f>SUM(B356,B361,B370,B377,B383,B387,B391,B395,B401,B408)</f>
        <v>20663</v>
      </c>
      <c r="C355" s="199">
        <f>SUM(C356,C361,C370,C377,C383,C387,C391,C395,C401,C408)</f>
        <v>21782</v>
      </c>
      <c r="D355" s="199">
        <f>ROUND(B355/C355*100,2)</f>
        <v>94.86</v>
      </c>
      <c r="H355" s="232">
        <v>205</v>
      </c>
      <c r="I355" s="223" t="s">
        <v>642</v>
      </c>
    </row>
    <row r="356" spans="1:9">
      <c r="A356" s="194" t="s">
        <v>643</v>
      </c>
      <c r="B356" s="192">
        <f>SUM(B357:B360)</f>
        <v>1125</v>
      </c>
      <c r="C356" s="192">
        <f>SUM(C357:C360)</f>
        <v>719</v>
      </c>
      <c r="D356" s="192">
        <f>ROUND(B356/C356*100,2)</f>
        <v>156.47</v>
      </c>
      <c r="H356" s="232">
        <v>20501</v>
      </c>
      <c r="I356" s="223" t="s">
        <v>644</v>
      </c>
    </row>
    <row r="357" spans="1:9">
      <c r="A357" s="233" t="s">
        <v>237</v>
      </c>
      <c r="B357" s="237">
        <v>188</v>
      </c>
      <c r="C357" s="235">
        <f>208+11</f>
        <v>219</v>
      </c>
      <c r="D357" s="235">
        <f>ROUND(B357/C357*100,2)</f>
        <v>85.84</v>
      </c>
      <c r="H357" s="232">
        <v>2050101</v>
      </c>
      <c r="I357" s="223" t="s">
        <v>238</v>
      </c>
    </row>
    <row r="358" spans="1:9">
      <c r="A358" s="233" t="s">
        <v>239</v>
      </c>
      <c r="B358" s="237"/>
      <c r="C358" s="235"/>
      <c r="D358" s="235"/>
      <c r="H358" s="232">
        <v>2050102</v>
      </c>
      <c r="I358" s="223" t="s">
        <v>240</v>
      </c>
    </row>
    <row r="359" spans="1:9">
      <c r="A359" s="233" t="s">
        <v>241</v>
      </c>
      <c r="B359" s="237"/>
      <c r="C359" s="235"/>
      <c r="D359" s="235"/>
      <c r="H359" s="232">
        <v>2050103</v>
      </c>
      <c r="I359" s="223" t="s">
        <v>242</v>
      </c>
    </row>
    <row r="360" spans="1:9">
      <c r="A360" s="241" t="s">
        <v>645</v>
      </c>
      <c r="B360" s="237">
        <v>937</v>
      </c>
      <c r="C360" s="235">
        <f>1242-742</f>
        <v>500</v>
      </c>
      <c r="D360" s="235">
        <f t="shared" ref="D360:D365" si="0">ROUND(B360/C360*100,2)</f>
        <v>187.4</v>
      </c>
      <c r="H360" s="232">
        <v>2050199</v>
      </c>
      <c r="I360" s="223" t="s">
        <v>646</v>
      </c>
    </row>
    <row r="361" spans="1:9">
      <c r="A361" s="191" t="s">
        <v>647</v>
      </c>
      <c r="B361" s="192">
        <f>SUM(B362:B369)</f>
        <v>13666</v>
      </c>
      <c r="C361" s="192">
        <f>SUM(C362:C369)</f>
        <v>13133</v>
      </c>
      <c r="D361" s="192">
        <f t="shared" si="0"/>
        <v>104.06</v>
      </c>
      <c r="H361" s="232">
        <v>20502</v>
      </c>
      <c r="I361" s="223" t="s">
        <v>648</v>
      </c>
    </row>
    <row r="362" spans="1:9">
      <c r="A362" s="233" t="s">
        <v>649</v>
      </c>
      <c r="B362" s="237">
        <v>480</v>
      </c>
      <c r="C362" s="235">
        <v>410</v>
      </c>
      <c r="D362" s="235">
        <f t="shared" si="0"/>
        <v>117.07</v>
      </c>
      <c r="H362" s="232">
        <v>2050201</v>
      </c>
      <c r="I362" s="223" t="s">
        <v>650</v>
      </c>
    </row>
    <row r="363" spans="1:9">
      <c r="A363" s="233" t="s">
        <v>651</v>
      </c>
      <c r="B363" s="237">
        <v>7691</v>
      </c>
      <c r="C363" s="235">
        <v>7051</v>
      </c>
      <c r="D363" s="235">
        <f t="shared" si="0"/>
        <v>109.08</v>
      </c>
      <c r="H363" s="232">
        <v>2050202</v>
      </c>
      <c r="I363" s="223" t="s">
        <v>652</v>
      </c>
    </row>
    <row r="364" spans="1:9">
      <c r="A364" s="236" t="s">
        <v>653</v>
      </c>
      <c r="B364" s="237">
        <v>1645</v>
      </c>
      <c r="C364" s="235">
        <f>3286+150</f>
        <v>3436</v>
      </c>
      <c r="D364" s="235">
        <f t="shared" si="0"/>
        <v>47.88</v>
      </c>
      <c r="H364" s="232">
        <v>2050203</v>
      </c>
      <c r="I364" s="223" t="s">
        <v>654</v>
      </c>
    </row>
    <row r="365" spans="1:9">
      <c r="A365" s="236" t="s">
        <v>655</v>
      </c>
      <c r="B365" s="237">
        <v>3850</v>
      </c>
      <c r="C365" s="235">
        <f>1971</f>
        <v>1971</v>
      </c>
      <c r="D365" s="235">
        <f t="shared" si="0"/>
        <v>195.33</v>
      </c>
      <c r="H365" s="232">
        <v>2050204</v>
      </c>
      <c r="I365" s="223" t="s">
        <v>656</v>
      </c>
    </row>
    <row r="366" spans="1:9">
      <c r="A366" s="236" t="s">
        <v>657</v>
      </c>
      <c r="B366" s="237"/>
      <c r="C366" s="235"/>
      <c r="D366" s="235"/>
      <c r="H366" s="232">
        <v>2050205</v>
      </c>
      <c r="I366" s="223" t="s">
        <v>658</v>
      </c>
    </row>
    <row r="367" spans="1:9">
      <c r="A367" s="233" t="s">
        <v>659</v>
      </c>
      <c r="B367" s="237"/>
      <c r="C367" s="235"/>
      <c r="D367" s="235"/>
      <c r="H367" s="232">
        <v>2050206</v>
      </c>
      <c r="I367" s="223" t="s">
        <v>660</v>
      </c>
    </row>
    <row r="368" spans="1:9">
      <c r="A368" s="233" t="s">
        <v>661</v>
      </c>
      <c r="B368" s="237"/>
      <c r="C368" s="235"/>
      <c r="D368" s="235"/>
      <c r="H368" s="232">
        <v>2050207</v>
      </c>
      <c r="I368" s="223" t="s">
        <v>662</v>
      </c>
    </row>
    <row r="369" spans="1:9">
      <c r="A369" s="233" t="s">
        <v>663</v>
      </c>
      <c r="B369" s="237"/>
      <c r="C369" s="235">
        <v>265</v>
      </c>
      <c r="D369" s="235">
        <f>ROUND(B369/C369*100,2)</f>
        <v>0</v>
      </c>
      <c r="H369" s="232">
        <v>2050299</v>
      </c>
      <c r="I369" s="223" t="s">
        <v>664</v>
      </c>
    </row>
    <row r="370" spans="1:9">
      <c r="A370" s="191" t="s">
        <v>665</v>
      </c>
      <c r="B370" s="192">
        <f>SUM(B371:B376)</f>
        <v>748</v>
      </c>
      <c r="C370" s="192">
        <f>SUM(C371:C376)</f>
        <v>697</v>
      </c>
      <c r="D370" s="192">
        <f>ROUND(B370/C370*100,2)</f>
        <v>107.32</v>
      </c>
      <c r="H370" s="232">
        <v>20503</v>
      </c>
      <c r="I370" s="223" t="s">
        <v>666</v>
      </c>
    </row>
    <row r="371" spans="1:9">
      <c r="A371" s="233" t="s">
        <v>667</v>
      </c>
      <c r="B371" s="237">
        <v>710</v>
      </c>
      <c r="C371" s="235">
        <f>668+9</f>
        <v>677</v>
      </c>
      <c r="D371" s="235">
        <f>ROUND(B371/C371*100,2)</f>
        <v>104.87</v>
      </c>
      <c r="H371" s="232">
        <v>2050301</v>
      </c>
      <c r="I371" s="223" t="s">
        <v>668</v>
      </c>
    </row>
    <row r="372" spans="1:9">
      <c r="A372" s="233" t="s">
        <v>669</v>
      </c>
      <c r="B372" s="237"/>
      <c r="C372" s="235"/>
      <c r="D372" s="235"/>
      <c r="H372" s="232">
        <v>2050302</v>
      </c>
      <c r="I372" s="223" t="s">
        <v>670</v>
      </c>
    </row>
    <row r="373" spans="1:9">
      <c r="A373" s="233" t="s">
        <v>671</v>
      </c>
      <c r="B373" s="237"/>
      <c r="C373" s="235"/>
      <c r="D373" s="235"/>
      <c r="H373" s="232">
        <v>2050303</v>
      </c>
      <c r="I373" s="223" t="s">
        <v>672</v>
      </c>
    </row>
    <row r="374" spans="1:9">
      <c r="A374" s="236" t="s">
        <v>673</v>
      </c>
      <c r="B374" s="237"/>
      <c r="C374" s="235"/>
      <c r="D374" s="235"/>
      <c r="H374" s="232">
        <v>2050304</v>
      </c>
      <c r="I374" s="223" t="s">
        <v>674</v>
      </c>
    </row>
    <row r="375" spans="1:9">
      <c r="A375" s="236" t="s">
        <v>675</v>
      </c>
      <c r="B375" s="237"/>
      <c r="C375" s="235"/>
      <c r="D375" s="235"/>
      <c r="H375" s="232">
        <v>2050305</v>
      </c>
      <c r="I375" s="223" t="s">
        <v>676</v>
      </c>
    </row>
    <row r="376" spans="1:9">
      <c r="A376" s="236" t="s">
        <v>677</v>
      </c>
      <c r="B376" s="237">
        <v>38</v>
      </c>
      <c r="C376" s="235">
        <v>20</v>
      </c>
      <c r="D376" s="235">
        <f>ROUND(B376/C376*100,2)</f>
        <v>190</v>
      </c>
      <c r="H376" s="232">
        <v>2050399</v>
      </c>
      <c r="I376" s="223" t="s">
        <v>678</v>
      </c>
    </row>
    <row r="377" spans="1:9">
      <c r="A377" s="204" t="s">
        <v>679</v>
      </c>
      <c r="B377" s="192">
        <f>SUM(B378:B382)</f>
        <v>0</v>
      </c>
      <c r="C377" s="192">
        <f>SUM(C378:C382)</f>
        <v>0</v>
      </c>
      <c r="D377" s="192"/>
      <c r="H377" s="232">
        <v>20504</v>
      </c>
      <c r="I377" s="223" t="s">
        <v>680</v>
      </c>
    </row>
    <row r="378" spans="1:9">
      <c r="A378" s="233" t="s">
        <v>681</v>
      </c>
      <c r="B378" s="237"/>
      <c r="C378" s="237"/>
      <c r="D378" s="237"/>
      <c r="H378" s="232">
        <v>2050401</v>
      </c>
      <c r="I378" s="223" t="s">
        <v>682</v>
      </c>
    </row>
    <row r="379" spans="1:9">
      <c r="A379" s="233" t="s">
        <v>683</v>
      </c>
      <c r="B379" s="237"/>
      <c r="C379" s="237"/>
      <c r="D379" s="237"/>
      <c r="H379" s="232">
        <v>2050402</v>
      </c>
      <c r="I379" s="223" t="s">
        <v>684</v>
      </c>
    </row>
    <row r="380" spans="1:9">
      <c r="A380" s="233" t="s">
        <v>685</v>
      </c>
      <c r="B380" s="237"/>
      <c r="C380" s="237"/>
      <c r="D380" s="237"/>
      <c r="H380" s="232">
        <v>2050403</v>
      </c>
      <c r="I380" s="223" t="s">
        <v>686</v>
      </c>
    </row>
    <row r="381" spans="1:9">
      <c r="A381" s="236" t="s">
        <v>687</v>
      </c>
      <c r="B381" s="237"/>
      <c r="C381" s="237"/>
      <c r="D381" s="237"/>
      <c r="H381" s="232">
        <v>2050404</v>
      </c>
      <c r="I381" s="223" t="s">
        <v>688</v>
      </c>
    </row>
    <row r="382" spans="1:9">
      <c r="A382" s="236" t="s">
        <v>689</v>
      </c>
      <c r="B382" s="237"/>
      <c r="C382" s="237"/>
      <c r="D382" s="237"/>
      <c r="H382" s="232">
        <v>2050499</v>
      </c>
      <c r="I382" s="223" t="s">
        <v>690</v>
      </c>
    </row>
    <row r="383" spans="1:9">
      <c r="A383" s="194" t="s">
        <v>691</v>
      </c>
      <c r="B383" s="192">
        <f>SUM(B384:B386)</f>
        <v>0</v>
      </c>
      <c r="C383" s="192">
        <f>SUM(C384:C386)</f>
        <v>0</v>
      </c>
      <c r="D383" s="192"/>
      <c r="H383" s="232">
        <v>20505</v>
      </c>
      <c r="I383" s="223" t="s">
        <v>692</v>
      </c>
    </row>
    <row r="384" spans="1:9">
      <c r="A384" s="233" t="s">
        <v>693</v>
      </c>
      <c r="B384" s="237"/>
      <c r="C384" s="237"/>
      <c r="D384" s="237"/>
      <c r="H384" s="232">
        <v>2050501</v>
      </c>
      <c r="I384" s="223" t="s">
        <v>694</v>
      </c>
    </row>
    <row r="385" spans="1:9">
      <c r="A385" s="233" t="s">
        <v>695</v>
      </c>
      <c r="B385" s="237"/>
      <c r="C385" s="237"/>
      <c r="D385" s="237"/>
      <c r="H385" s="232">
        <v>2050502</v>
      </c>
      <c r="I385" s="223" t="s">
        <v>696</v>
      </c>
    </row>
    <row r="386" spans="1:9">
      <c r="A386" s="233" t="s">
        <v>697</v>
      </c>
      <c r="B386" s="237"/>
      <c r="C386" s="237"/>
      <c r="D386" s="237"/>
      <c r="H386" s="232">
        <v>2050599</v>
      </c>
      <c r="I386" s="223" t="s">
        <v>698</v>
      </c>
    </row>
    <row r="387" spans="1:9">
      <c r="A387" s="194" t="s">
        <v>699</v>
      </c>
      <c r="B387" s="192">
        <f>SUM(B388:B390)</f>
        <v>0</v>
      </c>
      <c r="C387" s="192">
        <f>SUM(C388:C390)</f>
        <v>0</v>
      </c>
      <c r="D387" s="192"/>
      <c r="H387" s="232">
        <v>20506</v>
      </c>
      <c r="I387" s="223" t="s">
        <v>700</v>
      </c>
    </row>
    <row r="388" spans="1:9">
      <c r="A388" s="236" t="s">
        <v>701</v>
      </c>
      <c r="B388" s="237"/>
      <c r="C388" s="237"/>
      <c r="D388" s="237"/>
      <c r="H388" s="232">
        <v>2050601</v>
      </c>
      <c r="I388" s="223" t="s">
        <v>702</v>
      </c>
    </row>
    <row r="389" spans="1:9">
      <c r="A389" s="236" t="s">
        <v>703</v>
      </c>
      <c r="B389" s="237"/>
      <c r="C389" s="237"/>
      <c r="D389" s="237"/>
      <c r="H389" s="232">
        <v>2050602</v>
      </c>
      <c r="I389" s="223" t="s">
        <v>704</v>
      </c>
    </row>
    <row r="390" spans="1:9">
      <c r="A390" s="237" t="s">
        <v>705</v>
      </c>
      <c r="B390" s="237"/>
      <c r="C390" s="237"/>
      <c r="D390" s="237"/>
      <c r="H390" s="232">
        <v>2050699</v>
      </c>
      <c r="I390" s="223" t="s">
        <v>706</v>
      </c>
    </row>
    <row r="391" spans="1:9">
      <c r="A391" s="191" t="s">
        <v>707</v>
      </c>
      <c r="B391" s="192">
        <f>SUM(B392:B394)</f>
        <v>0</v>
      </c>
      <c r="C391" s="192">
        <f>SUM(C392:C394)</f>
        <v>0</v>
      </c>
      <c r="D391" s="192"/>
      <c r="H391" s="232">
        <v>20507</v>
      </c>
      <c r="I391" s="223" t="s">
        <v>708</v>
      </c>
    </row>
    <row r="392" spans="1:9">
      <c r="A392" s="233" t="s">
        <v>709</v>
      </c>
      <c r="B392" s="237"/>
      <c r="C392" s="237"/>
      <c r="D392" s="237"/>
      <c r="H392" s="232">
        <v>2050701</v>
      </c>
      <c r="I392" s="223" t="s">
        <v>710</v>
      </c>
    </row>
    <row r="393" spans="1:9">
      <c r="A393" s="233" t="s">
        <v>711</v>
      </c>
      <c r="B393" s="237"/>
      <c r="C393" s="237"/>
      <c r="D393" s="237"/>
      <c r="H393" s="232">
        <v>2050702</v>
      </c>
      <c r="I393" s="223" t="s">
        <v>712</v>
      </c>
    </row>
    <row r="394" spans="1:9">
      <c r="A394" s="236" t="s">
        <v>713</v>
      </c>
      <c r="B394" s="237"/>
      <c r="C394" s="237"/>
      <c r="D394" s="237"/>
      <c r="H394" s="232">
        <v>2050799</v>
      </c>
      <c r="I394" s="223" t="s">
        <v>714</v>
      </c>
    </row>
    <row r="395" spans="1:9">
      <c r="A395" s="194" t="s">
        <v>715</v>
      </c>
      <c r="B395" s="192">
        <f>SUM(B396:B400)</f>
        <v>451</v>
      </c>
      <c r="C395" s="192">
        <f>SUM(C396:C400)</f>
        <v>430</v>
      </c>
      <c r="D395" s="192">
        <f>ROUND(B395/C395*100,2)</f>
        <v>104.88</v>
      </c>
      <c r="H395" s="232">
        <v>20508</v>
      </c>
      <c r="I395" s="223" t="s">
        <v>716</v>
      </c>
    </row>
    <row r="396" spans="1:9">
      <c r="A396" s="236" t="s">
        <v>717</v>
      </c>
      <c r="B396" s="237"/>
      <c r="C396" s="235"/>
      <c r="D396" s="235"/>
      <c r="H396" s="232">
        <v>2050801</v>
      </c>
      <c r="I396" s="223" t="s">
        <v>718</v>
      </c>
    </row>
    <row r="397" spans="1:9">
      <c r="A397" s="233" t="s">
        <v>719</v>
      </c>
      <c r="B397" s="237">
        <v>417</v>
      </c>
      <c r="C397" s="235">
        <v>115</v>
      </c>
      <c r="D397" s="235">
        <f>ROUND(B397/C397*100,2)</f>
        <v>362.61</v>
      </c>
      <c r="H397" s="232">
        <v>2050802</v>
      </c>
      <c r="I397" s="223" t="s">
        <v>720</v>
      </c>
    </row>
    <row r="398" spans="1:9">
      <c r="A398" s="233" t="s">
        <v>721</v>
      </c>
      <c r="B398" s="237"/>
      <c r="C398" s="235"/>
      <c r="D398" s="235"/>
      <c r="H398" s="232">
        <v>2050803</v>
      </c>
      <c r="I398" s="223" t="s">
        <v>722</v>
      </c>
    </row>
    <row r="399" spans="1:9">
      <c r="A399" s="233" t="s">
        <v>723</v>
      </c>
      <c r="B399" s="237"/>
      <c r="C399" s="235"/>
      <c r="D399" s="235"/>
      <c r="H399" s="232">
        <v>2050804</v>
      </c>
      <c r="I399" s="223" t="s">
        <v>724</v>
      </c>
    </row>
    <row r="400" spans="1:9">
      <c r="A400" s="233" t="s">
        <v>725</v>
      </c>
      <c r="B400" s="237">
        <v>34</v>
      </c>
      <c r="C400" s="235">
        <v>315</v>
      </c>
      <c r="D400" s="235">
        <f>ROUND(B400/C400*100,2)</f>
        <v>10.79</v>
      </c>
      <c r="H400" s="232">
        <v>2050899</v>
      </c>
      <c r="I400" s="223" t="s">
        <v>726</v>
      </c>
    </row>
    <row r="401" spans="1:9">
      <c r="A401" s="191" t="s">
        <v>727</v>
      </c>
      <c r="B401" s="192">
        <f>SUM(B402:B407)</f>
        <v>550</v>
      </c>
      <c r="C401" s="192">
        <f>SUM(C402:C407)</f>
        <v>550</v>
      </c>
      <c r="D401" s="192">
        <f>ROUND(B401/C401*100,2)</f>
        <v>100</v>
      </c>
      <c r="H401" s="232">
        <v>20509</v>
      </c>
      <c r="I401" s="223" t="s">
        <v>728</v>
      </c>
    </row>
    <row r="402" spans="1:9">
      <c r="A402" s="236" t="s">
        <v>729</v>
      </c>
      <c r="B402" s="237"/>
      <c r="C402" s="237"/>
      <c r="D402" s="237"/>
      <c r="H402" s="232">
        <v>2050901</v>
      </c>
      <c r="I402" s="223" t="s">
        <v>730</v>
      </c>
    </row>
    <row r="403" spans="1:9">
      <c r="A403" s="236" t="s">
        <v>731</v>
      </c>
      <c r="B403" s="237"/>
      <c r="C403" s="237"/>
      <c r="D403" s="237"/>
      <c r="H403" s="232">
        <v>2050902</v>
      </c>
      <c r="I403" s="223" t="s">
        <v>732</v>
      </c>
    </row>
    <row r="404" spans="1:9">
      <c r="A404" s="236" t="s">
        <v>733</v>
      </c>
      <c r="B404" s="237"/>
      <c r="C404" s="237"/>
      <c r="D404" s="237"/>
      <c r="H404" s="232">
        <v>2050903</v>
      </c>
      <c r="I404" s="223" t="s">
        <v>734</v>
      </c>
    </row>
    <row r="405" spans="1:9">
      <c r="A405" s="237" t="s">
        <v>735</v>
      </c>
      <c r="B405" s="237"/>
      <c r="C405" s="237"/>
      <c r="D405" s="237"/>
      <c r="H405" s="232">
        <v>2050904</v>
      </c>
      <c r="I405" s="223" t="s">
        <v>736</v>
      </c>
    </row>
    <row r="406" spans="1:9">
      <c r="A406" s="233" t="s">
        <v>737</v>
      </c>
      <c r="B406" s="237"/>
      <c r="C406" s="237"/>
      <c r="D406" s="237"/>
      <c r="H406" s="232">
        <v>2050905</v>
      </c>
      <c r="I406" s="223" t="s">
        <v>738</v>
      </c>
    </row>
    <row r="407" spans="1:9">
      <c r="A407" s="233" t="s">
        <v>739</v>
      </c>
      <c r="B407" s="237">
        <v>550</v>
      </c>
      <c r="C407" s="237">
        <v>550</v>
      </c>
      <c r="D407" s="237">
        <f>ROUND(B407/C407*100,2)</f>
        <v>100</v>
      </c>
      <c r="H407" s="232">
        <v>2050999</v>
      </c>
      <c r="I407" s="223" t="s">
        <v>740</v>
      </c>
    </row>
    <row r="408" spans="1:9">
      <c r="A408" s="191" t="s">
        <v>741</v>
      </c>
      <c r="B408" s="204">
        <f>3723+400</f>
        <v>4123</v>
      </c>
      <c r="C408" s="208">
        <f>156+477+5620</f>
        <v>6253</v>
      </c>
      <c r="D408" s="208">
        <f>ROUND(B408/C408*100,2)</f>
        <v>65.94</v>
      </c>
      <c r="H408" s="252">
        <v>2059999</v>
      </c>
      <c r="I408" s="254" t="s">
        <v>742</v>
      </c>
    </row>
    <row r="409" spans="1:9">
      <c r="A409" s="230" t="s">
        <v>171</v>
      </c>
      <c r="B409" s="199">
        <f>SUM(B410,B415,B424,B430,B436,B441,B446,B453,B457,B460)</f>
        <v>810</v>
      </c>
      <c r="C409" s="199">
        <f>SUM(C410,C415,C424,C430,C436,C441,C446,C453,C457,C460)</f>
        <v>631</v>
      </c>
      <c r="D409" s="199">
        <f>ROUND(B409/C409*100,2)</f>
        <v>128.37</v>
      </c>
      <c r="H409" s="232">
        <v>206</v>
      </c>
      <c r="I409" s="223" t="s">
        <v>743</v>
      </c>
    </row>
    <row r="410" spans="1:9">
      <c r="A410" s="194" t="s">
        <v>744</v>
      </c>
      <c r="B410" s="192">
        <f>SUM(B411:B414)</f>
        <v>120</v>
      </c>
      <c r="C410" s="192">
        <f>SUM(C411:C414)</f>
        <v>70</v>
      </c>
      <c r="D410" s="192">
        <f>ROUND(B410/C410*100,2)</f>
        <v>171.43</v>
      </c>
      <c r="H410" s="232">
        <v>20601</v>
      </c>
      <c r="I410" s="223" t="s">
        <v>745</v>
      </c>
    </row>
    <row r="411" spans="1:9">
      <c r="A411" s="233" t="s">
        <v>237</v>
      </c>
      <c r="B411" s="237">
        <v>59</v>
      </c>
      <c r="C411" s="235">
        <v>70</v>
      </c>
      <c r="D411" s="235">
        <f>ROUND(B411/C411*100,2)</f>
        <v>84.29</v>
      </c>
      <c r="H411" s="232">
        <v>2060101</v>
      </c>
      <c r="I411" s="223" t="s">
        <v>238</v>
      </c>
    </row>
    <row r="412" spans="1:9">
      <c r="A412" s="233" t="s">
        <v>239</v>
      </c>
      <c r="B412" s="237"/>
      <c r="C412" s="235"/>
      <c r="D412" s="235"/>
      <c r="H412" s="232">
        <v>2060102</v>
      </c>
      <c r="I412" s="223" t="s">
        <v>240</v>
      </c>
    </row>
    <row r="413" spans="1:9">
      <c r="A413" s="233" t="s">
        <v>241</v>
      </c>
      <c r="B413" s="237"/>
      <c r="C413" s="235"/>
      <c r="D413" s="235"/>
      <c r="H413" s="232">
        <v>2060103</v>
      </c>
      <c r="I413" s="223" t="s">
        <v>242</v>
      </c>
    </row>
    <row r="414" spans="1:9">
      <c r="A414" s="236" t="s">
        <v>746</v>
      </c>
      <c r="B414" s="237">
        <v>61</v>
      </c>
      <c r="C414" s="235"/>
      <c r="D414" s="235"/>
      <c r="H414" s="232">
        <v>2060199</v>
      </c>
      <c r="I414" s="223" t="s">
        <v>747</v>
      </c>
    </row>
    <row r="415" spans="1:9">
      <c r="A415" s="191" t="s">
        <v>748</v>
      </c>
      <c r="B415" s="192">
        <f>SUM(B416:B423)</f>
        <v>0</v>
      </c>
      <c r="C415" s="192">
        <f>SUM(C416:C423)</f>
        <v>0</v>
      </c>
      <c r="D415" s="192"/>
      <c r="H415" s="232">
        <v>20602</v>
      </c>
      <c r="I415" s="223" t="s">
        <v>749</v>
      </c>
    </row>
    <row r="416" spans="1:9">
      <c r="A416" s="233" t="s">
        <v>750</v>
      </c>
      <c r="B416" s="237"/>
      <c r="C416" s="237"/>
      <c r="D416" s="237"/>
      <c r="H416" s="232">
        <v>2060201</v>
      </c>
      <c r="I416" s="223" t="s">
        <v>751</v>
      </c>
    </row>
    <row r="417" spans="1:9">
      <c r="A417" s="233" t="s">
        <v>752</v>
      </c>
      <c r="B417" s="237"/>
      <c r="C417" s="237"/>
      <c r="D417" s="237"/>
      <c r="H417" s="232">
        <v>2060202</v>
      </c>
      <c r="I417" s="223" t="s">
        <v>753</v>
      </c>
    </row>
    <row r="418" spans="1:9">
      <c r="A418" s="237" t="s">
        <v>754</v>
      </c>
      <c r="B418" s="237"/>
      <c r="C418" s="237"/>
      <c r="D418" s="237"/>
      <c r="H418" s="232">
        <v>2060203</v>
      </c>
      <c r="I418" s="223" t="s">
        <v>755</v>
      </c>
    </row>
    <row r="419" spans="1:9">
      <c r="A419" s="233" t="s">
        <v>756</v>
      </c>
      <c r="B419" s="237"/>
      <c r="C419" s="237"/>
      <c r="D419" s="237"/>
      <c r="H419" s="232">
        <v>2060204</v>
      </c>
      <c r="I419" s="223" t="s">
        <v>757</v>
      </c>
    </row>
    <row r="420" spans="1:9">
      <c r="A420" s="233" t="s">
        <v>758</v>
      </c>
      <c r="B420" s="237"/>
      <c r="C420" s="237"/>
      <c r="D420" s="237"/>
      <c r="H420" s="232">
        <v>2060205</v>
      </c>
      <c r="I420" s="223" t="s">
        <v>759</v>
      </c>
    </row>
    <row r="421" spans="1:9">
      <c r="A421" s="233" t="s">
        <v>760</v>
      </c>
      <c r="B421" s="237"/>
      <c r="C421" s="237"/>
      <c r="D421" s="237"/>
      <c r="H421" s="232">
        <v>2060206</v>
      </c>
      <c r="I421" s="223" t="s">
        <v>761</v>
      </c>
    </row>
    <row r="422" spans="1:9">
      <c r="A422" s="236" t="s">
        <v>762</v>
      </c>
      <c r="B422" s="237"/>
      <c r="C422" s="237"/>
      <c r="D422" s="237"/>
      <c r="H422" s="232">
        <v>2060207</v>
      </c>
      <c r="I422" s="223" t="s">
        <v>763</v>
      </c>
    </row>
    <row r="423" spans="1:9">
      <c r="A423" s="236" t="s">
        <v>764</v>
      </c>
      <c r="B423" s="237"/>
      <c r="C423" s="237"/>
      <c r="D423" s="237"/>
      <c r="H423" s="232">
        <v>2060299</v>
      </c>
      <c r="I423" s="223" t="s">
        <v>765</v>
      </c>
    </row>
    <row r="424" spans="1:9">
      <c r="A424" s="194" t="s">
        <v>766</v>
      </c>
      <c r="B424" s="192">
        <f>SUM(B425:B429)</f>
        <v>65</v>
      </c>
      <c r="C424" s="192">
        <f>SUM(C425:C429)</f>
        <v>61</v>
      </c>
      <c r="D424" s="192">
        <f>ROUND(B424/C424*100,2)</f>
        <v>106.56</v>
      </c>
      <c r="H424" s="232">
        <v>20603</v>
      </c>
      <c r="I424" s="223" t="s">
        <v>767</v>
      </c>
    </row>
    <row r="425" spans="1:9">
      <c r="A425" s="233" t="s">
        <v>750</v>
      </c>
      <c r="B425" s="237">
        <v>57</v>
      </c>
      <c r="C425" s="235">
        <v>61</v>
      </c>
      <c r="D425" s="235">
        <f>ROUND(B425/C425*100,2)</f>
        <v>93.44</v>
      </c>
      <c r="H425" s="232">
        <v>2060301</v>
      </c>
      <c r="I425" s="223" t="s">
        <v>751</v>
      </c>
    </row>
    <row r="426" spans="1:9">
      <c r="A426" s="233" t="s">
        <v>768</v>
      </c>
      <c r="B426" s="237"/>
      <c r="C426" s="237"/>
      <c r="D426" s="237"/>
      <c r="H426" s="232">
        <v>2060302</v>
      </c>
      <c r="I426" s="223" t="s">
        <v>769</v>
      </c>
    </row>
    <row r="427" spans="1:9">
      <c r="A427" s="233" t="s">
        <v>770</v>
      </c>
      <c r="B427" s="237"/>
      <c r="C427" s="237"/>
      <c r="D427" s="237"/>
      <c r="H427" s="232">
        <v>2060303</v>
      </c>
      <c r="I427" s="223" t="s">
        <v>771</v>
      </c>
    </row>
    <row r="428" spans="1:9">
      <c r="A428" s="236" t="s">
        <v>772</v>
      </c>
      <c r="B428" s="237"/>
      <c r="C428" s="237"/>
      <c r="D428" s="237"/>
      <c r="H428" s="232">
        <v>2060304</v>
      </c>
      <c r="I428" s="223" t="s">
        <v>773</v>
      </c>
    </row>
    <row r="429" spans="1:9">
      <c r="A429" s="236" t="s">
        <v>774</v>
      </c>
      <c r="B429" s="237">
        <v>8</v>
      </c>
      <c r="C429" s="237"/>
      <c r="D429" s="237"/>
      <c r="H429" s="232">
        <v>2060399</v>
      </c>
      <c r="I429" s="223" t="s">
        <v>775</v>
      </c>
    </row>
    <row r="430" spans="1:9">
      <c r="A430" s="194" t="s">
        <v>776</v>
      </c>
      <c r="B430" s="192">
        <f>SUM(B431:B435)</f>
        <v>0</v>
      </c>
      <c r="C430" s="192">
        <f>SUM(C431:C435)</f>
        <v>0</v>
      </c>
      <c r="D430" s="192"/>
      <c r="H430" s="232">
        <v>20604</v>
      </c>
      <c r="I430" s="223" t="s">
        <v>777</v>
      </c>
    </row>
    <row r="431" spans="1:9">
      <c r="A431" s="237" t="s">
        <v>750</v>
      </c>
      <c r="B431" s="237"/>
      <c r="C431" s="237"/>
      <c r="D431" s="237"/>
      <c r="H431" s="232">
        <v>2060401</v>
      </c>
      <c r="I431" s="223" t="s">
        <v>751</v>
      </c>
    </row>
    <row r="432" spans="1:9">
      <c r="A432" s="233" t="s">
        <v>778</v>
      </c>
      <c r="B432" s="237"/>
      <c r="C432" s="237"/>
      <c r="D432" s="237"/>
      <c r="H432" s="232">
        <v>2060402</v>
      </c>
      <c r="I432" s="223" t="s">
        <v>779</v>
      </c>
    </row>
    <row r="433" spans="1:9">
      <c r="A433" s="233" t="s">
        <v>780</v>
      </c>
      <c r="B433" s="237"/>
      <c r="C433" s="237"/>
      <c r="D433" s="237"/>
      <c r="H433" s="232">
        <v>2060403</v>
      </c>
      <c r="I433" s="223" t="s">
        <v>781</v>
      </c>
    </row>
    <row r="434" spans="1:9">
      <c r="A434" s="233" t="s">
        <v>782</v>
      </c>
      <c r="B434" s="237"/>
      <c r="C434" s="237"/>
      <c r="D434" s="237"/>
      <c r="H434" s="232">
        <v>2060404</v>
      </c>
      <c r="I434" s="223" t="s">
        <v>783</v>
      </c>
    </row>
    <row r="435" spans="1:9">
      <c r="A435" s="236" t="s">
        <v>784</v>
      </c>
      <c r="B435" s="237"/>
      <c r="C435" s="237"/>
      <c r="D435" s="237"/>
      <c r="H435" s="232">
        <v>2060499</v>
      </c>
      <c r="I435" s="223" t="s">
        <v>785</v>
      </c>
    </row>
    <row r="436" spans="1:9">
      <c r="A436" s="194" t="s">
        <v>786</v>
      </c>
      <c r="B436" s="192">
        <f>SUM(B437:B440)</f>
        <v>0</v>
      </c>
      <c r="C436" s="192">
        <f>SUM(C437:C440)</f>
        <v>0</v>
      </c>
      <c r="D436" s="192"/>
      <c r="H436" s="232">
        <v>20605</v>
      </c>
      <c r="I436" s="223" t="s">
        <v>787</v>
      </c>
    </row>
    <row r="437" spans="1:9">
      <c r="A437" s="236" t="s">
        <v>750</v>
      </c>
      <c r="B437" s="237"/>
      <c r="C437" s="237"/>
      <c r="D437" s="237"/>
      <c r="H437" s="232">
        <v>2060501</v>
      </c>
      <c r="I437" s="223" t="s">
        <v>751</v>
      </c>
    </row>
    <row r="438" spans="1:9">
      <c r="A438" s="233" t="s">
        <v>788</v>
      </c>
      <c r="B438" s="237"/>
      <c r="C438" s="237"/>
      <c r="D438" s="237"/>
      <c r="H438" s="232">
        <v>2060502</v>
      </c>
      <c r="I438" s="223" t="s">
        <v>789</v>
      </c>
    </row>
    <row r="439" spans="1:9">
      <c r="A439" s="233" t="s">
        <v>790</v>
      </c>
      <c r="B439" s="237"/>
      <c r="C439" s="237"/>
      <c r="D439" s="237"/>
      <c r="H439" s="232">
        <v>2060503</v>
      </c>
      <c r="I439" s="223" t="s">
        <v>791</v>
      </c>
    </row>
    <row r="440" spans="1:9">
      <c r="A440" s="233" t="s">
        <v>792</v>
      </c>
      <c r="B440" s="237"/>
      <c r="C440" s="237"/>
      <c r="D440" s="237"/>
      <c r="H440" s="232">
        <v>2060599</v>
      </c>
      <c r="I440" s="223" t="s">
        <v>793</v>
      </c>
    </row>
    <row r="441" spans="1:9">
      <c r="A441" s="194" t="s">
        <v>794</v>
      </c>
      <c r="B441" s="192">
        <f>SUM(B442:B445)</f>
        <v>0</v>
      </c>
      <c r="C441" s="192">
        <f>SUM(C442:C445)</f>
        <v>0</v>
      </c>
      <c r="D441" s="192"/>
      <c r="H441" s="232">
        <v>20606</v>
      </c>
      <c r="I441" s="223" t="s">
        <v>795</v>
      </c>
    </row>
    <row r="442" spans="1:9">
      <c r="A442" s="236" t="s">
        <v>796</v>
      </c>
      <c r="B442" s="237"/>
      <c r="C442" s="237"/>
      <c r="D442" s="237"/>
      <c r="H442" s="232">
        <v>2060601</v>
      </c>
      <c r="I442" s="223" t="s">
        <v>797</v>
      </c>
    </row>
    <row r="443" spans="1:9">
      <c r="A443" s="236" t="s">
        <v>798</v>
      </c>
      <c r="B443" s="237"/>
      <c r="C443" s="237"/>
      <c r="D443" s="237"/>
      <c r="H443" s="232">
        <v>2060602</v>
      </c>
      <c r="I443" s="223" t="s">
        <v>799</v>
      </c>
    </row>
    <row r="444" spans="1:9">
      <c r="A444" s="236" t="s">
        <v>800</v>
      </c>
      <c r="B444" s="237"/>
      <c r="C444" s="237"/>
      <c r="D444" s="237"/>
      <c r="H444" s="232">
        <v>2060603</v>
      </c>
      <c r="I444" s="223" t="s">
        <v>801</v>
      </c>
    </row>
    <row r="445" spans="1:9">
      <c r="A445" s="236" t="s">
        <v>802</v>
      </c>
      <c r="B445" s="237"/>
      <c r="C445" s="237"/>
      <c r="D445" s="237"/>
      <c r="H445" s="232">
        <v>2060699</v>
      </c>
      <c r="I445" s="223" t="s">
        <v>803</v>
      </c>
    </row>
    <row r="446" spans="1:9">
      <c r="A446" s="191" t="s">
        <v>804</v>
      </c>
      <c r="B446" s="192">
        <f>SUM(B447:B452)</f>
        <v>135</v>
      </c>
      <c r="C446" s="192">
        <f>SUM(C447:C452)</f>
        <v>80</v>
      </c>
      <c r="D446" s="192">
        <f>ROUND(B446/C446*100,2)</f>
        <v>168.75</v>
      </c>
      <c r="H446" s="232">
        <v>20607</v>
      </c>
      <c r="I446" s="223" t="s">
        <v>805</v>
      </c>
    </row>
    <row r="447" spans="1:9">
      <c r="A447" s="233" t="s">
        <v>750</v>
      </c>
      <c r="B447" s="237">
        <v>59</v>
      </c>
      <c r="C447" s="235">
        <v>60</v>
      </c>
      <c r="D447" s="235">
        <f>ROUND(B447/C447*100,2)</f>
        <v>98.33</v>
      </c>
      <c r="H447" s="232">
        <v>2060701</v>
      </c>
      <c r="I447" s="223" t="s">
        <v>751</v>
      </c>
    </row>
    <row r="448" spans="1:9">
      <c r="A448" s="236" t="s">
        <v>806</v>
      </c>
      <c r="B448" s="237"/>
      <c r="C448" s="235"/>
      <c r="D448" s="235"/>
      <c r="H448" s="232">
        <v>2060702</v>
      </c>
      <c r="I448" s="223" t="s">
        <v>807</v>
      </c>
    </row>
    <row r="449" spans="1:9">
      <c r="A449" s="236" t="s">
        <v>808</v>
      </c>
      <c r="B449" s="237"/>
      <c r="C449" s="235"/>
      <c r="D449" s="235"/>
      <c r="H449" s="232">
        <v>2060703</v>
      </c>
      <c r="I449" s="223" t="s">
        <v>809</v>
      </c>
    </row>
    <row r="450" spans="1:9">
      <c r="A450" s="236" t="s">
        <v>810</v>
      </c>
      <c r="B450" s="237"/>
      <c r="C450" s="235"/>
      <c r="D450" s="235"/>
      <c r="H450" s="232">
        <v>2060704</v>
      </c>
      <c r="I450" s="223" t="s">
        <v>811</v>
      </c>
    </row>
    <row r="451" spans="1:9">
      <c r="A451" s="233" t="s">
        <v>812</v>
      </c>
      <c r="B451" s="237"/>
      <c r="C451" s="235"/>
      <c r="D451" s="235"/>
      <c r="H451" s="232">
        <v>2060705</v>
      </c>
      <c r="I451" s="223" t="s">
        <v>813</v>
      </c>
    </row>
    <row r="452" spans="1:9">
      <c r="A452" s="233" t="s">
        <v>814</v>
      </c>
      <c r="B452" s="237">
        <f>26+50</f>
        <v>76</v>
      </c>
      <c r="C452" s="235">
        <v>20</v>
      </c>
      <c r="D452" s="235">
        <f>ROUND(B452/C452*100,2)</f>
        <v>380</v>
      </c>
      <c r="H452" s="232">
        <v>2060799</v>
      </c>
      <c r="I452" s="223" t="s">
        <v>815</v>
      </c>
    </row>
    <row r="453" spans="1:9">
      <c r="A453" s="191" t="s">
        <v>816</v>
      </c>
      <c r="B453" s="192">
        <f>SUM(B454:B456)</f>
        <v>0</v>
      </c>
      <c r="C453" s="192">
        <f>SUM(C454:C456)</f>
        <v>0</v>
      </c>
      <c r="D453" s="192"/>
      <c r="H453" s="232">
        <v>20608</v>
      </c>
      <c r="I453" s="223" t="s">
        <v>817</v>
      </c>
    </row>
    <row r="454" spans="1:9">
      <c r="A454" s="236" t="s">
        <v>818</v>
      </c>
      <c r="B454" s="237"/>
      <c r="C454" s="237"/>
      <c r="D454" s="237"/>
      <c r="H454" s="232">
        <v>2060801</v>
      </c>
      <c r="I454" s="223" t="s">
        <v>819</v>
      </c>
    </row>
    <row r="455" spans="1:9">
      <c r="A455" s="236" t="s">
        <v>820</v>
      </c>
      <c r="B455" s="237"/>
      <c r="C455" s="237"/>
      <c r="D455" s="237"/>
      <c r="H455" s="232">
        <v>2060802</v>
      </c>
      <c r="I455" s="223" t="s">
        <v>821</v>
      </c>
    </row>
    <row r="456" spans="1:9">
      <c r="A456" s="236" t="s">
        <v>822</v>
      </c>
      <c r="B456" s="237"/>
      <c r="C456" s="237"/>
      <c r="D456" s="237"/>
      <c r="H456" s="232">
        <v>2060899</v>
      </c>
      <c r="I456" s="223" t="s">
        <v>823</v>
      </c>
    </row>
    <row r="457" spans="1:9">
      <c r="A457" s="204" t="s">
        <v>824</v>
      </c>
      <c r="B457" s="192">
        <f>SUM(B458:B459)</f>
        <v>0</v>
      </c>
      <c r="C457" s="192">
        <f>SUM(C458:C459)</f>
        <v>0</v>
      </c>
      <c r="D457" s="192"/>
      <c r="H457" s="232">
        <v>20609</v>
      </c>
      <c r="I457" s="223" t="s">
        <v>825</v>
      </c>
    </row>
    <row r="458" spans="1:9">
      <c r="A458" s="236" t="s">
        <v>826</v>
      </c>
      <c r="B458" s="237"/>
      <c r="C458" s="237"/>
      <c r="D458" s="237"/>
      <c r="H458" s="232">
        <v>2060901</v>
      </c>
      <c r="I458" s="223" t="s">
        <v>827</v>
      </c>
    </row>
    <row r="459" spans="1:9">
      <c r="A459" s="236" t="s">
        <v>828</v>
      </c>
      <c r="B459" s="237"/>
      <c r="C459" s="237"/>
      <c r="D459" s="237"/>
      <c r="H459" s="232">
        <v>2060902</v>
      </c>
      <c r="I459" s="223" t="s">
        <v>829</v>
      </c>
    </row>
    <row r="460" spans="1:9">
      <c r="A460" s="191" t="s">
        <v>830</v>
      </c>
      <c r="B460" s="192">
        <f>SUM(B461:B464)</f>
        <v>490</v>
      </c>
      <c r="C460" s="192">
        <f>SUM(C461:C464)</f>
        <v>420</v>
      </c>
      <c r="D460" s="192">
        <f>ROUND(B460/C460*100,2)</f>
        <v>116.67</v>
      </c>
      <c r="H460" s="232">
        <v>20699</v>
      </c>
      <c r="I460" s="223" t="s">
        <v>831</v>
      </c>
    </row>
    <row r="461" spans="1:9">
      <c r="A461" s="233" t="s">
        <v>832</v>
      </c>
      <c r="B461" s="237"/>
      <c r="C461" s="237"/>
      <c r="D461" s="237"/>
      <c r="H461" s="232">
        <v>2069901</v>
      </c>
      <c r="I461" s="223" t="s">
        <v>833</v>
      </c>
    </row>
    <row r="462" spans="1:9">
      <c r="A462" s="236" t="s">
        <v>834</v>
      </c>
      <c r="B462" s="237"/>
      <c r="C462" s="237"/>
      <c r="D462" s="237"/>
      <c r="H462" s="232">
        <v>2069902</v>
      </c>
      <c r="I462" s="223" t="s">
        <v>835</v>
      </c>
    </row>
    <row r="463" spans="1:9">
      <c r="A463" s="236" t="s">
        <v>836</v>
      </c>
      <c r="B463" s="237"/>
      <c r="C463" s="237"/>
      <c r="D463" s="237"/>
      <c r="H463" s="232">
        <v>2069903</v>
      </c>
      <c r="I463" s="223" t="s">
        <v>837</v>
      </c>
    </row>
    <row r="464" spans="1:9">
      <c r="A464" s="236" t="s">
        <v>838</v>
      </c>
      <c r="B464" s="237">
        <f>161+390-61</f>
        <v>490</v>
      </c>
      <c r="C464" s="235">
        <v>420</v>
      </c>
      <c r="D464" s="235">
        <f>ROUND(B464/C464*100,2)</f>
        <v>116.67</v>
      </c>
      <c r="H464" s="232">
        <v>2069999</v>
      </c>
      <c r="I464" s="223" t="s">
        <v>831</v>
      </c>
    </row>
    <row r="465" spans="1:9">
      <c r="A465" s="230" t="s">
        <v>839</v>
      </c>
      <c r="B465" s="258">
        <f>SUM(B466,B482,B490,B501,B510,B517)</f>
        <v>1034</v>
      </c>
      <c r="C465" s="258">
        <f>SUM(C466,C482,C490,C501,C510,C517)</f>
        <v>968</v>
      </c>
      <c r="D465" s="258">
        <f>ROUND(B465/C465*100,2)</f>
        <v>106.82</v>
      </c>
      <c r="E465">
        <v>892</v>
      </c>
      <c r="F465">
        <f>B465-E465</f>
        <v>142</v>
      </c>
      <c r="H465" s="232">
        <v>207</v>
      </c>
      <c r="I465" s="223" t="s">
        <v>840</v>
      </c>
    </row>
    <row r="466" spans="1:9">
      <c r="A466" s="204" t="s">
        <v>841</v>
      </c>
      <c r="B466" s="192">
        <f>SUM(B467:B481)</f>
        <v>509</v>
      </c>
      <c r="C466" s="192">
        <f>SUM(C467:C481)</f>
        <v>517</v>
      </c>
      <c r="D466" s="192">
        <f>ROUND(B466/C466*100,2)</f>
        <v>98.45</v>
      </c>
      <c r="H466" s="232">
        <v>20701</v>
      </c>
      <c r="I466" s="223" t="s">
        <v>842</v>
      </c>
    </row>
    <row r="467" spans="1:9">
      <c r="A467" s="237" t="s">
        <v>237</v>
      </c>
      <c r="B467" s="237">
        <f>391+70</f>
        <v>461</v>
      </c>
      <c r="C467" s="235">
        <f>368+80</f>
        <v>448</v>
      </c>
      <c r="D467" s="235">
        <f>ROUND(B467/C467*100,2)</f>
        <v>102.9</v>
      </c>
      <c r="H467" s="232">
        <v>2070101</v>
      </c>
      <c r="I467" s="223" t="s">
        <v>238</v>
      </c>
    </row>
    <row r="468" spans="1:9">
      <c r="A468" s="237" t="s">
        <v>239</v>
      </c>
      <c r="B468" s="237"/>
      <c r="C468" s="235"/>
      <c r="D468" s="235"/>
      <c r="H468" s="232">
        <v>2070102</v>
      </c>
      <c r="I468" s="223" t="s">
        <v>240</v>
      </c>
    </row>
    <row r="469" spans="1:9">
      <c r="A469" s="237" t="s">
        <v>241</v>
      </c>
      <c r="B469" s="237"/>
      <c r="C469" s="235"/>
      <c r="D469" s="235"/>
      <c r="H469" s="232">
        <v>2070103</v>
      </c>
      <c r="I469" s="223" t="s">
        <v>242</v>
      </c>
    </row>
    <row r="470" spans="1:9">
      <c r="A470" s="237" t="s">
        <v>843</v>
      </c>
      <c r="B470" s="237"/>
      <c r="C470" s="235"/>
      <c r="D470" s="235"/>
      <c r="H470" s="232">
        <v>2070104</v>
      </c>
      <c r="I470" s="223" t="s">
        <v>844</v>
      </c>
    </row>
    <row r="471" spans="1:9">
      <c r="A471" s="237" t="s">
        <v>845</v>
      </c>
      <c r="B471" s="237"/>
      <c r="C471" s="235"/>
      <c r="D471" s="235"/>
      <c r="H471" s="232">
        <v>2070105</v>
      </c>
      <c r="I471" s="223" t="s">
        <v>846</v>
      </c>
    </row>
    <row r="472" spans="1:9">
      <c r="A472" s="237" t="s">
        <v>847</v>
      </c>
      <c r="B472" s="237"/>
      <c r="C472" s="235"/>
      <c r="D472" s="235"/>
      <c r="H472" s="232">
        <v>2070106</v>
      </c>
      <c r="I472" s="223" t="s">
        <v>848</v>
      </c>
    </row>
    <row r="473" spans="1:9">
      <c r="A473" s="237" t="s">
        <v>849</v>
      </c>
      <c r="B473" s="237"/>
      <c r="C473" s="235"/>
      <c r="D473" s="235"/>
      <c r="H473" s="232">
        <v>2070107</v>
      </c>
      <c r="I473" s="223" t="s">
        <v>850</v>
      </c>
    </row>
    <row r="474" spans="1:12">
      <c r="A474" s="237" t="s">
        <v>851</v>
      </c>
      <c r="B474" s="237"/>
      <c r="C474" s="235"/>
      <c r="D474" s="235"/>
      <c r="H474" s="232">
        <v>2070108</v>
      </c>
      <c r="I474" s="223" t="s">
        <v>852</v>
      </c>
      <c r="K474">
        <f>892+142</f>
        <v>1034</v>
      </c>
      <c r="L474">
        <v>968</v>
      </c>
    </row>
    <row r="475" spans="1:12">
      <c r="A475" s="237" t="s">
        <v>853</v>
      </c>
      <c r="B475" s="237"/>
      <c r="C475" s="235"/>
      <c r="D475" s="235"/>
      <c r="H475" s="232">
        <v>2070109</v>
      </c>
      <c r="I475" s="223" t="s">
        <v>854</v>
      </c>
      <c r="K475">
        <f>B465-K474</f>
        <v>0</v>
      </c>
      <c r="L475">
        <f>C465-L474</f>
        <v>0</v>
      </c>
    </row>
    <row r="476" spans="1:9">
      <c r="A476" s="237" t="s">
        <v>855</v>
      </c>
      <c r="B476" s="237"/>
      <c r="C476" s="235"/>
      <c r="D476" s="235"/>
      <c r="H476" s="232">
        <v>2070110</v>
      </c>
      <c r="I476" s="237" t="s">
        <v>856</v>
      </c>
    </row>
    <row r="477" spans="1:9">
      <c r="A477" s="237" t="s">
        <v>857</v>
      </c>
      <c r="B477" s="237"/>
      <c r="C477" s="235"/>
      <c r="D477" s="235"/>
      <c r="H477" s="232">
        <v>2070111</v>
      </c>
      <c r="I477" s="223" t="s">
        <v>858</v>
      </c>
    </row>
    <row r="478" spans="1:9">
      <c r="A478" s="237" t="s">
        <v>859</v>
      </c>
      <c r="B478" s="237"/>
      <c r="C478" s="235"/>
      <c r="D478" s="235"/>
      <c r="H478" s="232">
        <v>2070112</v>
      </c>
      <c r="I478" s="237" t="s">
        <v>860</v>
      </c>
    </row>
    <row r="479" spans="1:9">
      <c r="A479" s="255" t="s">
        <v>861</v>
      </c>
      <c r="B479" s="237"/>
      <c r="C479" s="235"/>
      <c r="D479" s="235"/>
      <c r="H479" s="232">
        <v>2070113</v>
      </c>
      <c r="I479" s="255" t="s">
        <v>862</v>
      </c>
    </row>
    <row r="480" spans="1:9">
      <c r="A480" s="237" t="s">
        <v>863</v>
      </c>
      <c r="B480" s="237"/>
      <c r="C480" s="235"/>
      <c r="D480" s="235"/>
      <c r="H480" s="232">
        <v>2070114</v>
      </c>
      <c r="I480" s="237" t="s">
        <v>864</v>
      </c>
    </row>
    <row r="481" spans="1:9">
      <c r="A481" s="237" t="s">
        <v>865</v>
      </c>
      <c r="B481" s="237">
        <f>173-125</f>
        <v>48</v>
      </c>
      <c r="C481" s="235">
        <v>69</v>
      </c>
      <c r="D481" s="235">
        <f>ROUND(B481/C481*100,2)</f>
        <v>69.57</v>
      </c>
      <c r="H481" s="232">
        <v>2070199</v>
      </c>
      <c r="I481" s="237" t="s">
        <v>866</v>
      </c>
    </row>
    <row r="482" spans="1:9">
      <c r="A482" s="204" t="s">
        <v>867</v>
      </c>
      <c r="B482" s="192">
        <f>SUM(B483:B489)</f>
        <v>0</v>
      </c>
      <c r="C482" s="192">
        <f>SUM(C483:C489)</f>
        <v>0</v>
      </c>
      <c r="D482" s="192"/>
      <c r="H482" s="232">
        <v>20702</v>
      </c>
      <c r="I482" s="223" t="s">
        <v>868</v>
      </c>
    </row>
    <row r="483" spans="1:9">
      <c r="A483" s="237" t="s">
        <v>237</v>
      </c>
      <c r="B483" s="237"/>
      <c r="C483" s="237"/>
      <c r="D483" s="237"/>
      <c r="H483" s="232">
        <v>2070201</v>
      </c>
      <c r="I483" s="223" t="s">
        <v>238</v>
      </c>
    </row>
    <row r="484" spans="1:9">
      <c r="A484" s="237" t="s">
        <v>239</v>
      </c>
      <c r="B484" s="237"/>
      <c r="C484" s="237"/>
      <c r="D484" s="237"/>
      <c r="H484" s="232">
        <v>2070202</v>
      </c>
      <c r="I484" s="223" t="s">
        <v>240</v>
      </c>
    </row>
    <row r="485" spans="1:9">
      <c r="A485" s="237" t="s">
        <v>241</v>
      </c>
      <c r="B485" s="237"/>
      <c r="C485" s="237"/>
      <c r="D485" s="237"/>
      <c r="H485" s="232">
        <v>2070203</v>
      </c>
      <c r="I485" s="223" t="s">
        <v>242</v>
      </c>
    </row>
    <row r="486" spans="1:9">
      <c r="A486" s="237" t="s">
        <v>869</v>
      </c>
      <c r="B486" s="237"/>
      <c r="C486" s="237"/>
      <c r="D486" s="237"/>
      <c r="H486" s="232">
        <v>2070204</v>
      </c>
      <c r="I486" s="223" t="s">
        <v>870</v>
      </c>
    </row>
    <row r="487" spans="1:9">
      <c r="A487" s="237" t="s">
        <v>871</v>
      </c>
      <c r="B487" s="237"/>
      <c r="C487" s="237"/>
      <c r="D487" s="237"/>
      <c r="H487" s="232">
        <v>2070205</v>
      </c>
      <c r="I487" s="223" t="s">
        <v>872</v>
      </c>
    </row>
    <row r="488" spans="1:9">
      <c r="A488" s="237" t="s">
        <v>873</v>
      </c>
      <c r="B488" s="237"/>
      <c r="C488" s="237"/>
      <c r="D488" s="237"/>
      <c r="H488" s="232">
        <v>2070206</v>
      </c>
      <c r="I488" s="223" t="s">
        <v>874</v>
      </c>
    </row>
    <row r="489" spans="1:9">
      <c r="A489" s="237" t="s">
        <v>875</v>
      </c>
      <c r="B489" s="237"/>
      <c r="C489" s="237"/>
      <c r="D489" s="237"/>
      <c r="H489" s="232">
        <v>2070299</v>
      </c>
      <c r="I489" s="223" t="s">
        <v>876</v>
      </c>
    </row>
    <row r="490" spans="1:9">
      <c r="A490" s="204" t="s">
        <v>877</v>
      </c>
      <c r="B490" s="192">
        <f>SUM(B491:B500)</f>
        <v>39</v>
      </c>
      <c r="C490" s="192">
        <f>SUM(C491:C500)</f>
        <v>38</v>
      </c>
      <c r="D490" s="192">
        <f>ROUND(B490/C490*100,2)</f>
        <v>102.63</v>
      </c>
      <c r="H490" s="232">
        <v>20703</v>
      </c>
      <c r="I490" s="223" t="s">
        <v>878</v>
      </c>
    </row>
    <row r="491" spans="1:9">
      <c r="A491" s="237" t="s">
        <v>237</v>
      </c>
      <c r="B491" s="237"/>
      <c r="C491" s="235"/>
      <c r="D491" s="235"/>
      <c r="H491" s="232">
        <v>2070301</v>
      </c>
      <c r="I491" s="223" t="s">
        <v>238</v>
      </c>
    </row>
    <row r="492" spans="1:9">
      <c r="A492" s="237" t="s">
        <v>239</v>
      </c>
      <c r="B492" s="237"/>
      <c r="C492" s="235"/>
      <c r="D492" s="235"/>
      <c r="H492" s="232">
        <v>2070302</v>
      </c>
      <c r="I492" s="223" t="s">
        <v>240</v>
      </c>
    </row>
    <row r="493" spans="1:9">
      <c r="A493" s="237" t="s">
        <v>241</v>
      </c>
      <c r="B493" s="237"/>
      <c r="C493" s="235"/>
      <c r="D493" s="235"/>
      <c r="H493" s="232">
        <v>2070303</v>
      </c>
      <c r="I493" s="223" t="s">
        <v>242</v>
      </c>
    </row>
    <row r="494" spans="1:9">
      <c r="A494" s="237" t="s">
        <v>879</v>
      </c>
      <c r="B494" s="237"/>
      <c r="C494" s="235"/>
      <c r="D494" s="235"/>
      <c r="H494" s="232">
        <v>2070304</v>
      </c>
      <c r="I494" s="223" t="s">
        <v>880</v>
      </c>
    </row>
    <row r="495" spans="1:9">
      <c r="A495" s="237" t="s">
        <v>881</v>
      </c>
      <c r="B495" s="237"/>
      <c r="C495" s="237"/>
      <c r="D495" s="237"/>
      <c r="H495" s="259">
        <v>2070305</v>
      </c>
      <c r="I495" s="260" t="s">
        <v>882</v>
      </c>
    </row>
    <row r="496" spans="1:9">
      <c r="A496" s="237" t="s">
        <v>883</v>
      </c>
      <c r="B496" s="237"/>
      <c r="C496" s="237"/>
      <c r="D496" s="237"/>
      <c r="H496" s="259">
        <v>2070306</v>
      </c>
      <c r="I496" s="260" t="s">
        <v>884</v>
      </c>
    </row>
    <row r="497" spans="1:9">
      <c r="A497" s="237" t="s">
        <v>885</v>
      </c>
      <c r="B497" s="237">
        <v>33</v>
      </c>
      <c r="C497" s="235">
        <v>35</v>
      </c>
      <c r="D497" s="235">
        <f>ROUND(B497/C497*100,2)</f>
        <v>94.29</v>
      </c>
      <c r="H497" s="232">
        <v>2070307</v>
      </c>
      <c r="I497" s="223" t="s">
        <v>886</v>
      </c>
    </row>
    <row r="498" spans="1:9">
      <c r="A498" s="237" t="s">
        <v>887</v>
      </c>
      <c r="B498" s="237"/>
      <c r="C498" s="235"/>
      <c r="D498" s="235"/>
      <c r="H498" s="232">
        <v>2070308</v>
      </c>
      <c r="I498" s="223" t="s">
        <v>888</v>
      </c>
    </row>
    <row r="499" spans="1:9">
      <c r="A499" s="237" t="s">
        <v>889</v>
      </c>
      <c r="B499" s="237"/>
      <c r="C499" s="235"/>
      <c r="D499" s="235"/>
      <c r="H499" s="232">
        <v>2070309</v>
      </c>
      <c r="I499" s="223" t="s">
        <v>890</v>
      </c>
    </row>
    <row r="500" spans="1:9">
      <c r="A500" s="237" t="s">
        <v>891</v>
      </c>
      <c r="B500" s="237">
        <v>6</v>
      </c>
      <c r="C500" s="235">
        <v>3</v>
      </c>
      <c r="D500" s="235">
        <f>ROUND(B500/C500*100,2)</f>
        <v>200</v>
      </c>
      <c r="H500" s="232">
        <v>2070399</v>
      </c>
      <c r="I500" s="223" t="s">
        <v>892</v>
      </c>
    </row>
    <row r="501" spans="1:9">
      <c r="A501" s="204" t="s">
        <v>893</v>
      </c>
      <c r="B501" s="192">
        <f>SUM(B502:B509)</f>
        <v>88</v>
      </c>
      <c r="C501" s="192">
        <f>SUM(C502:C509)</f>
        <v>81</v>
      </c>
      <c r="D501" s="192">
        <f>ROUND(B501/C501*100,2)</f>
        <v>108.64</v>
      </c>
      <c r="H501" s="232">
        <v>20706</v>
      </c>
      <c r="I501" s="204" t="s">
        <v>894</v>
      </c>
    </row>
    <row r="502" spans="1:9">
      <c r="A502" s="255" t="s">
        <v>237</v>
      </c>
      <c r="B502" s="237">
        <v>58</v>
      </c>
      <c r="C502" s="235">
        <v>45</v>
      </c>
      <c r="D502" s="235">
        <f>ROUND(B502/C502*100,2)</f>
        <v>128.89</v>
      </c>
      <c r="H502" s="259">
        <v>2070601</v>
      </c>
      <c r="I502" s="260" t="s">
        <v>238</v>
      </c>
    </row>
    <row r="503" spans="1:9">
      <c r="A503" s="255" t="s">
        <v>239</v>
      </c>
      <c r="B503" s="237"/>
      <c r="C503" s="235"/>
      <c r="D503" s="235"/>
      <c r="H503" s="259">
        <v>2070602</v>
      </c>
      <c r="I503" s="260" t="s">
        <v>240</v>
      </c>
    </row>
    <row r="504" spans="1:9">
      <c r="A504" s="255" t="s">
        <v>241</v>
      </c>
      <c r="B504" s="237"/>
      <c r="C504" s="235"/>
      <c r="D504" s="235"/>
      <c r="H504" s="259">
        <v>2070603</v>
      </c>
      <c r="I504" s="260" t="s">
        <v>242</v>
      </c>
    </row>
    <row r="505" spans="1:9">
      <c r="A505" s="255" t="s">
        <v>895</v>
      </c>
      <c r="B505" s="237"/>
      <c r="C505" s="235"/>
      <c r="D505" s="235"/>
      <c r="H505" s="259">
        <v>2070604</v>
      </c>
      <c r="I505" s="223" t="s">
        <v>896</v>
      </c>
    </row>
    <row r="506" spans="1:9">
      <c r="A506" s="255" t="s">
        <v>897</v>
      </c>
      <c r="B506" s="237"/>
      <c r="C506" s="235"/>
      <c r="D506" s="235"/>
      <c r="H506" s="259">
        <v>2070605</v>
      </c>
      <c r="I506" s="223" t="s">
        <v>898</v>
      </c>
    </row>
    <row r="507" spans="1:9">
      <c r="A507" s="255" t="s">
        <v>899</v>
      </c>
      <c r="B507" s="237"/>
      <c r="C507" s="235"/>
      <c r="D507" s="235"/>
      <c r="H507" s="259">
        <v>2070606</v>
      </c>
      <c r="I507" s="223" t="s">
        <v>900</v>
      </c>
    </row>
    <row r="508" spans="1:9">
      <c r="A508" s="255" t="s">
        <v>901</v>
      </c>
      <c r="B508" s="237"/>
      <c r="C508" s="235"/>
      <c r="D508" s="235"/>
      <c r="H508" s="259">
        <v>2070607</v>
      </c>
      <c r="I508" s="255" t="s">
        <v>902</v>
      </c>
    </row>
    <row r="509" spans="1:9">
      <c r="A509" s="255" t="s">
        <v>903</v>
      </c>
      <c r="B509" s="237">
        <v>30</v>
      </c>
      <c r="C509" s="235">
        <v>36</v>
      </c>
      <c r="D509" s="235">
        <f>ROUND(B509/C509*100,2)</f>
        <v>83.33</v>
      </c>
      <c r="H509" s="259">
        <v>2070699</v>
      </c>
      <c r="I509" s="255" t="s">
        <v>904</v>
      </c>
    </row>
    <row r="510" spans="1:9">
      <c r="A510" s="205" t="s">
        <v>905</v>
      </c>
      <c r="B510" s="192">
        <f>SUM(B511:B516)</f>
        <v>128</v>
      </c>
      <c r="C510" s="192">
        <f>SUM(C511:C516)</f>
        <v>132</v>
      </c>
      <c r="D510" s="192"/>
      <c r="H510" s="232">
        <v>20708</v>
      </c>
      <c r="I510" s="205" t="s">
        <v>906</v>
      </c>
    </row>
    <row r="511" spans="1:9">
      <c r="A511" s="255" t="s">
        <v>237</v>
      </c>
      <c r="B511" s="237">
        <v>128</v>
      </c>
      <c r="C511" s="235">
        <v>132</v>
      </c>
      <c r="D511" s="235">
        <f>ROUND(B511/C511*100,2)</f>
        <v>96.97</v>
      </c>
      <c r="H511" s="232">
        <v>2070801</v>
      </c>
      <c r="I511" s="255" t="s">
        <v>238</v>
      </c>
    </row>
    <row r="512" spans="1:9">
      <c r="A512" s="255" t="s">
        <v>239</v>
      </c>
      <c r="B512" s="237"/>
      <c r="C512" s="237"/>
      <c r="D512" s="237"/>
      <c r="H512" s="232">
        <v>2070802</v>
      </c>
      <c r="I512" s="255" t="s">
        <v>240</v>
      </c>
    </row>
    <row r="513" spans="1:9">
      <c r="A513" s="255" t="s">
        <v>241</v>
      </c>
      <c r="B513" s="237"/>
      <c r="C513" s="237"/>
      <c r="D513" s="237"/>
      <c r="H513" s="232">
        <v>2070803</v>
      </c>
      <c r="I513" s="255" t="s">
        <v>242</v>
      </c>
    </row>
    <row r="514" spans="1:9">
      <c r="A514" s="255" t="s">
        <v>907</v>
      </c>
      <c r="B514" s="237"/>
      <c r="C514" s="237"/>
      <c r="D514" s="237"/>
      <c r="H514" s="232">
        <v>2070804</v>
      </c>
      <c r="I514" s="255" t="s">
        <v>908</v>
      </c>
    </row>
    <row r="515" spans="1:9">
      <c r="A515" s="255" t="s">
        <v>909</v>
      </c>
      <c r="B515" s="237"/>
      <c r="C515" s="237"/>
      <c r="D515" s="237"/>
      <c r="H515" s="232">
        <v>2070805</v>
      </c>
      <c r="I515" s="255" t="s">
        <v>910</v>
      </c>
    </row>
    <row r="516" spans="1:9">
      <c r="A516" s="255" t="s">
        <v>911</v>
      </c>
      <c r="B516" s="237"/>
      <c r="C516" s="237"/>
      <c r="D516" s="237"/>
      <c r="H516" s="232">
        <v>2070899</v>
      </c>
      <c r="I516" s="255" t="s">
        <v>912</v>
      </c>
    </row>
    <row r="517" spans="1:9">
      <c r="A517" s="204" t="s">
        <v>913</v>
      </c>
      <c r="B517" s="192">
        <f>SUM(B518:B520)</f>
        <v>270</v>
      </c>
      <c r="C517" s="192">
        <f>SUM(C518:C520)</f>
        <v>200</v>
      </c>
      <c r="D517" s="192">
        <f>ROUND(B517/C517*100,2)</f>
        <v>135</v>
      </c>
      <c r="H517" s="232">
        <v>20799</v>
      </c>
      <c r="I517" s="223" t="s">
        <v>914</v>
      </c>
    </row>
    <row r="518" spans="1:9">
      <c r="A518" s="237" t="s">
        <v>915</v>
      </c>
      <c r="B518" s="237"/>
      <c r="C518" s="237"/>
      <c r="D518" s="237"/>
      <c r="H518" s="232">
        <v>2079902</v>
      </c>
      <c r="I518" s="223" t="s">
        <v>916</v>
      </c>
    </row>
    <row r="519" spans="1:9">
      <c r="A519" s="237" t="s">
        <v>917</v>
      </c>
      <c r="B519" s="237"/>
      <c r="C519" s="237"/>
      <c r="D519" s="237"/>
      <c r="H519" s="232">
        <v>2079903</v>
      </c>
      <c r="I519" s="223" t="s">
        <v>918</v>
      </c>
    </row>
    <row r="520" spans="1:9">
      <c r="A520" s="237" t="s">
        <v>919</v>
      </c>
      <c r="B520" s="237">
        <f>401-71-60</f>
        <v>270</v>
      </c>
      <c r="C520" s="235">
        <v>200</v>
      </c>
      <c r="D520" s="235">
        <f>ROUND(B520/C520*100,2)</f>
        <v>135</v>
      </c>
      <c r="H520" s="232">
        <v>2079999</v>
      </c>
      <c r="I520" s="223" t="s">
        <v>914</v>
      </c>
    </row>
    <row r="521" spans="1:9">
      <c r="A521" s="230" t="s">
        <v>173</v>
      </c>
      <c r="B521" s="199">
        <f>SUM(B522,B536,B544,B555,B546,B559,B569,B577,B584,B591,B600,B605,B608,B611,B614,B617,B620,B624,B629,B637)</f>
        <v>9572</v>
      </c>
      <c r="C521" s="199">
        <f>SUM(C522,C536,C544,C555,C546,C559,C569,C577,C584,C591,C600,C605,C608,C611,C614,C617,C620,C624,C629,C637)</f>
        <v>5346</v>
      </c>
      <c r="D521" s="199">
        <f>ROUND(B521/C521*100,2)</f>
        <v>179.05</v>
      </c>
      <c r="F521" s="218" t="s">
        <v>920</v>
      </c>
      <c r="H521" s="232">
        <v>208</v>
      </c>
      <c r="I521" s="223" t="s">
        <v>921</v>
      </c>
    </row>
    <row r="522" spans="1:9">
      <c r="A522" s="204" t="s">
        <v>922</v>
      </c>
      <c r="B522" s="192">
        <f>SUM(B523:B535)</f>
        <v>1040</v>
      </c>
      <c r="C522" s="192">
        <f>SUM(C523:C535)</f>
        <v>844</v>
      </c>
      <c r="D522" s="192">
        <f>ROUND(B522/C522*100,2)</f>
        <v>123.22</v>
      </c>
      <c r="F522" s="218" t="s">
        <v>923</v>
      </c>
      <c r="H522" s="232">
        <v>20801</v>
      </c>
      <c r="I522" s="223" t="s">
        <v>924</v>
      </c>
    </row>
    <row r="523" spans="1:9">
      <c r="A523" s="237" t="s">
        <v>237</v>
      </c>
      <c r="B523" s="237">
        <v>414</v>
      </c>
      <c r="C523" s="235">
        <v>258</v>
      </c>
      <c r="D523" s="235">
        <f>ROUND(B523/C523*100,2)</f>
        <v>160.47</v>
      </c>
      <c r="H523" s="232">
        <v>2080101</v>
      </c>
      <c r="I523" s="223" t="s">
        <v>238</v>
      </c>
    </row>
    <row r="524" spans="1:9">
      <c r="A524" s="237" t="s">
        <v>239</v>
      </c>
      <c r="B524" s="237"/>
      <c r="C524" s="235"/>
      <c r="D524" s="235"/>
      <c r="H524" s="232">
        <v>2080102</v>
      </c>
      <c r="I524" s="223" t="s">
        <v>240</v>
      </c>
    </row>
    <row r="525" spans="1:9">
      <c r="A525" s="237" t="s">
        <v>241</v>
      </c>
      <c r="B525" s="237"/>
      <c r="C525" s="235"/>
      <c r="D525" s="235"/>
      <c r="H525" s="232">
        <v>2080103</v>
      </c>
      <c r="I525" s="223" t="s">
        <v>242</v>
      </c>
    </row>
    <row r="526" spans="1:9">
      <c r="A526" s="237" t="s">
        <v>925</v>
      </c>
      <c r="B526" s="237"/>
      <c r="C526" s="235"/>
      <c r="D526" s="235"/>
      <c r="H526" s="232">
        <v>2080104</v>
      </c>
      <c r="I526" s="223" t="s">
        <v>926</v>
      </c>
    </row>
    <row r="527" spans="1:9">
      <c r="A527" s="237" t="s">
        <v>927</v>
      </c>
      <c r="B527" s="237"/>
      <c r="C527" s="235"/>
      <c r="D527" s="235"/>
      <c r="H527" s="232">
        <v>2080105</v>
      </c>
      <c r="I527" s="223" t="s">
        <v>928</v>
      </c>
    </row>
    <row r="528" spans="1:9">
      <c r="A528" s="237" t="s">
        <v>929</v>
      </c>
      <c r="B528" s="237">
        <v>60</v>
      </c>
      <c r="C528" s="235">
        <v>52</v>
      </c>
      <c r="D528" s="235">
        <f>ROUND(B528/C528*100,2)</f>
        <v>115.38</v>
      </c>
      <c r="H528" s="232">
        <v>2080106</v>
      </c>
      <c r="I528" s="223" t="s">
        <v>930</v>
      </c>
    </row>
    <row r="529" spans="1:9">
      <c r="A529" s="237" t="s">
        <v>931</v>
      </c>
      <c r="B529" s="237">
        <v>9</v>
      </c>
      <c r="C529" s="235">
        <v>9</v>
      </c>
      <c r="D529" s="235">
        <f>ROUND(B529/C529*100,2)</f>
        <v>100</v>
      </c>
      <c r="H529" s="232">
        <v>2080107</v>
      </c>
      <c r="I529" s="223" t="s">
        <v>932</v>
      </c>
    </row>
    <row r="530" spans="1:9">
      <c r="A530" s="237" t="s">
        <v>321</v>
      </c>
      <c r="B530" s="237"/>
      <c r="C530" s="235"/>
      <c r="D530" s="235"/>
      <c r="H530" s="232">
        <v>2080108</v>
      </c>
      <c r="I530" s="223" t="s">
        <v>322</v>
      </c>
    </row>
    <row r="531" spans="1:9">
      <c r="A531" s="237" t="s">
        <v>933</v>
      </c>
      <c r="B531" s="237">
        <v>305</v>
      </c>
      <c r="C531" s="235">
        <f>232+60</f>
        <v>292</v>
      </c>
      <c r="D531" s="235">
        <f>ROUND(B531/C531*100,2)</f>
        <v>104.45</v>
      </c>
      <c r="H531" s="232">
        <v>2080109</v>
      </c>
      <c r="I531" s="223" t="s">
        <v>934</v>
      </c>
    </row>
    <row r="532" spans="1:9">
      <c r="A532" s="237" t="s">
        <v>935</v>
      </c>
      <c r="B532" s="237"/>
      <c r="C532" s="235"/>
      <c r="D532" s="235"/>
      <c r="H532" s="232">
        <v>2080110</v>
      </c>
      <c r="I532" s="223" t="s">
        <v>936</v>
      </c>
    </row>
    <row r="533" spans="1:9">
      <c r="A533" s="237" t="s">
        <v>937</v>
      </c>
      <c r="B533" s="237"/>
      <c r="C533" s="235"/>
      <c r="D533" s="235"/>
      <c r="H533" s="232">
        <v>2080111</v>
      </c>
      <c r="I533" s="223" t="s">
        <v>938</v>
      </c>
    </row>
    <row r="534" spans="1:9">
      <c r="A534" s="237" t="s">
        <v>939</v>
      </c>
      <c r="B534" s="237"/>
      <c r="C534" s="235"/>
      <c r="D534" s="235"/>
      <c r="H534" s="232">
        <v>2080112</v>
      </c>
      <c r="I534" s="223" t="s">
        <v>940</v>
      </c>
    </row>
    <row r="535" spans="1:9">
      <c r="A535" s="237" t="s">
        <v>941</v>
      </c>
      <c r="B535" s="237">
        <v>252</v>
      </c>
      <c r="C535" s="235">
        <v>233</v>
      </c>
      <c r="D535" s="235">
        <f>ROUND(B535/C535*100,2)</f>
        <v>108.15</v>
      </c>
      <c r="H535" s="232">
        <v>2080199</v>
      </c>
      <c r="I535" s="223" t="s">
        <v>942</v>
      </c>
    </row>
    <row r="536" spans="1:9">
      <c r="A536" s="204" t="s">
        <v>943</v>
      </c>
      <c r="B536" s="192">
        <f>SUM(B537:B543)</f>
        <v>291</v>
      </c>
      <c r="C536" s="192">
        <f>SUM(C537:C543)</f>
        <v>268</v>
      </c>
      <c r="D536" s="192">
        <f>ROUND(B536/C536*100,2)</f>
        <v>108.58</v>
      </c>
      <c r="H536" s="232">
        <v>20802</v>
      </c>
      <c r="I536" s="223" t="s">
        <v>944</v>
      </c>
    </row>
    <row r="537" spans="1:9">
      <c r="A537" s="237" t="s">
        <v>237</v>
      </c>
      <c r="B537" s="237">
        <v>217</v>
      </c>
      <c r="C537" s="235">
        <v>214</v>
      </c>
      <c r="D537" s="235">
        <f>ROUND(B537/C537*100,2)</f>
        <v>101.4</v>
      </c>
      <c r="H537" s="232">
        <v>2080201</v>
      </c>
      <c r="I537" s="223" t="s">
        <v>238</v>
      </c>
    </row>
    <row r="538" spans="1:9">
      <c r="A538" s="237" t="s">
        <v>239</v>
      </c>
      <c r="B538" s="237"/>
      <c r="C538" s="235"/>
      <c r="D538" s="235"/>
      <c r="H538" s="232">
        <v>2080202</v>
      </c>
      <c r="I538" s="223" t="s">
        <v>240</v>
      </c>
    </row>
    <row r="539" spans="1:9">
      <c r="A539" s="237" t="s">
        <v>241</v>
      </c>
      <c r="B539" s="237"/>
      <c r="C539" s="235"/>
      <c r="D539" s="235"/>
      <c r="H539" s="232">
        <v>2080203</v>
      </c>
      <c r="I539" s="223" t="s">
        <v>242</v>
      </c>
    </row>
    <row r="540" spans="1:9">
      <c r="A540" s="237" t="s">
        <v>945</v>
      </c>
      <c r="B540" s="237"/>
      <c r="C540" s="235"/>
      <c r="D540" s="235"/>
      <c r="H540" s="232">
        <v>2080206</v>
      </c>
      <c r="I540" s="223" t="s">
        <v>946</v>
      </c>
    </row>
    <row r="541" spans="1:9">
      <c r="A541" s="237" t="s">
        <v>947</v>
      </c>
      <c r="B541" s="237"/>
      <c r="C541" s="235"/>
      <c r="D541" s="235"/>
      <c r="H541" s="232">
        <v>2080207</v>
      </c>
      <c r="I541" s="223" t="s">
        <v>948</v>
      </c>
    </row>
    <row r="542" spans="1:9">
      <c r="A542" s="237" t="s">
        <v>949</v>
      </c>
      <c r="B542" s="237">
        <f>34+32</f>
        <v>66</v>
      </c>
      <c r="C542" s="235">
        <v>34</v>
      </c>
      <c r="D542" s="235">
        <f>ROUND(B542/C542*100,2)</f>
        <v>194.12</v>
      </c>
      <c r="H542" s="232">
        <v>2080208</v>
      </c>
      <c r="I542" s="223" t="s">
        <v>950</v>
      </c>
    </row>
    <row r="543" spans="1:9">
      <c r="A543" s="237" t="s">
        <v>951</v>
      </c>
      <c r="B543" s="237">
        <v>8</v>
      </c>
      <c r="C543" s="237">
        <v>20</v>
      </c>
      <c r="D543" s="237">
        <f>ROUND(B543/C543*100,2)</f>
        <v>40</v>
      </c>
      <c r="H543" s="232">
        <v>2080299</v>
      </c>
      <c r="I543" s="223" t="s">
        <v>952</v>
      </c>
    </row>
    <row r="544" spans="1:9">
      <c r="A544" s="204" t="s">
        <v>953</v>
      </c>
      <c r="B544" s="192">
        <f>SUM(B545)</f>
        <v>0</v>
      </c>
      <c r="C544" s="192">
        <f>SUM(C545)</f>
        <v>0</v>
      </c>
      <c r="D544" s="192"/>
      <c r="H544" s="232">
        <v>20804</v>
      </c>
      <c r="I544" s="223" t="s">
        <v>954</v>
      </c>
    </row>
    <row r="545" spans="1:9">
      <c r="A545" s="237" t="s">
        <v>955</v>
      </c>
      <c r="B545" s="237"/>
      <c r="C545" s="237"/>
      <c r="D545" s="237"/>
      <c r="H545" s="259">
        <v>2080402</v>
      </c>
      <c r="I545" s="260" t="s">
        <v>956</v>
      </c>
    </row>
    <row r="546" spans="1:9">
      <c r="A546" s="204" t="s">
        <v>957</v>
      </c>
      <c r="B546" s="192">
        <f>SUM(B547:B554)</f>
        <v>0</v>
      </c>
      <c r="C546" s="192">
        <f>SUM(C547:C554)</f>
        <v>0</v>
      </c>
      <c r="D546" s="192"/>
      <c r="H546" s="232">
        <v>20805</v>
      </c>
      <c r="I546" s="223" t="s">
        <v>958</v>
      </c>
    </row>
    <row r="547" spans="1:9">
      <c r="A547" s="237" t="s">
        <v>959</v>
      </c>
      <c r="B547" s="237"/>
      <c r="C547" s="237"/>
      <c r="D547" s="237"/>
      <c r="H547" s="232">
        <v>2080501</v>
      </c>
      <c r="I547" s="223" t="s">
        <v>960</v>
      </c>
    </row>
    <row r="548" spans="1:9">
      <c r="A548" s="237" t="s">
        <v>961</v>
      </c>
      <c r="B548" s="237"/>
      <c r="C548" s="237"/>
      <c r="D548" s="237"/>
      <c r="H548" s="232">
        <v>2080502</v>
      </c>
      <c r="I548" s="223" t="s">
        <v>962</v>
      </c>
    </row>
    <row r="549" spans="1:9">
      <c r="A549" s="237" t="s">
        <v>963</v>
      </c>
      <c r="B549" s="237"/>
      <c r="C549" s="237"/>
      <c r="D549" s="237"/>
      <c r="H549" s="232">
        <v>2080503</v>
      </c>
      <c r="I549" s="223" t="s">
        <v>964</v>
      </c>
    </row>
    <row r="550" spans="1:9">
      <c r="A550" s="237" t="s">
        <v>965</v>
      </c>
      <c r="B550" s="237"/>
      <c r="C550" s="237"/>
      <c r="D550" s="237"/>
      <c r="H550" s="232">
        <v>2080504</v>
      </c>
      <c r="I550" s="223" t="s">
        <v>966</v>
      </c>
    </row>
    <row r="551" spans="1:9">
      <c r="A551" s="237" t="s">
        <v>967</v>
      </c>
      <c r="B551" s="237"/>
      <c r="C551" s="237"/>
      <c r="D551" s="237"/>
      <c r="H551" s="232">
        <v>2080505</v>
      </c>
      <c r="I551" s="223" t="s">
        <v>968</v>
      </c>
    </row>
    <row r="552" spans="1:9">
      <c r="A552" s="237" t="s">
        <v>969</v>
      </c>
      <c r="B552" s="237"/>
      <c r="C552" s="237"/>
      <c r="D552" s="237"/>
      <c r="H552" s="232">
        <v>2080506</v>
      </c>
      <c r="I552" s="223" t="s">
        <v>970</v>
      </c>
    </row>
    <row r="553" spans="1:9">
      <c r="A553" s="237" t="s">
        <v>971</v>
      </c>
      <c r="B553" s="237"/>
      <c r="C553" s="237"/>
      <c r="D553" s="237"/>
      <c r="H553" s="232">
        <v>2080507</v>
      </c>
      <c r="I553" s="223" t="s">
        <v>972</v>
      </c>
    </row>
    <row r="554" spans="1:9">
      <c r="A554" s="237" t="s">
        <v>973</v>
      </c>
      <c r="B554" s="237"/>
      <c r="C554" s="237"/>
      <c r="D554" s="237"/>
      <c r="H554" s="232">
        <v>2080599</v>
      </c>
      <c r="I554" s="223" t="s">
        <v>974</v>
      </c>
    </row>
    <row r="555" spans="1:9">
      <c r="A555" s="204" t="s">
        <v>975</v>
      </c>
      <c r="B555" s="192">
        <f>SUM(B556:B558)</f>
        <v>0</v>
      </c>
      <c r="C555" s="192">
        <f>SUM(C556:C558)</f>
        <v>0</v>
      </c>
      <c r="D555" s="192"/>
      <c r="H555" s="232">
        <v>20806</v>
      </c>
      <c r="I555" s="223" t="s">
        <v>976</v>
      </c>
    </row>
    <row r="556" spans="1:9">
      <c r="A556" s="237" t="s">
        <v>977</v>
      </c>
      <c r="B556" s="237"/>
      <c r="C556" s="237"/>
      <c r="D556" s="237"/>
      <c r="H556" s="232">
        <v>2080601</v>
      </c>
      <c r="I556" s="223" t="s">
        <v>978</v>
      </c>
    </row>
    <row r="557" spans="1:9">
      <c r="A557" s="237" t="s">
        <v>979</v>
      </c>
      <c r="B557" s="237"/>
      <c r="C557" s="237"/>
      <c r="D557" s="237"/>
      <c r="H557" s="232">
        <v>2080602</v>
      </c>
      <c r="I557" s="223" t="s">
        <v>980</v>
      </c>
    </row>
    <row r="558" spans="1:9">
      <c r="A558" s="237" t="s">
        <v>981</v>
      </c>
      <c r="B558" s="237"/>
      <c r="C558" s="237"/>
      <c r="D558" s="237"/>
      <c r="H558" s="232">
        <v>2080699</v>
      </c>
      <c r="I558" s="223" t="s">
        <v>982</v>
      </c>
    </row>
    <row r="559" spans="1:9">
      <c r="A559" s="204" t="s">
        <v>983</v>
      </c>
      <c r="B559" s="192">
        <f>SUM(B560:B568)</f>
        <v>100</v>
      </c>
      <c r="C559" s="192">
        <f>SUM(C560:C568)</f>
        <v>100</v>
      </c>
      <c r="D559" s="192">
        <f>ROUND(B559/C559*100,2)</f>
        <v>100</v>
      </c>
      <c r="H559" s="232">
        <v>20807</v>
      </c>
      <c r="I559" s="223" t="s">
        <v>984</v>
      </c>
    </row>
    <row r="560" spans="1:9">
      <c r="A560" s="237" t="s">
        <v>985</v>
      </c>
      <c r="B560" s="237"/>
      <c r="C560" s="237"/>
      <c r="D560" s="237"/>
      <c r="H560" s="232">
        <v>2080701</v>
      </c>
      <c r="I560" s="223" t="s">
        <v>986</v>
      </c>
    </row>
    <row r="561" spans="1:9">
      <c r="A561" s="237" t="s">
        <v>987</v>
      </c>
      <c r="B561" s="237"/>
      <c r="C561" s="237"/>
      <c r="D561" s="237"/>
      <c r="H561" s="232">
        <v>2080702</v>
      </c>
      <c r="I561" s="223" t="s">
        <v>988</v>
      </c>
    </row>
    <row r="562" spans="1:9">
      <c r="A562" s="237" t="s">
        <v>989</v>
      </c>
      <c r="B562" s="237"/>
      <c r="C562" s="237"/>
      <c r="D562" s="237"/>
      <c r="H562" s="259">
        <v>2080704</v>
      </c>
      <c r="I562" s="260" t="s">
        <v>990</v>
      </c>
    </row>
    <row r="563" spans="1:9">
      <c r="A563" s="237" t="s">
        <v>991</v>
      </c>
      <c r="B563" s="237"/>
      <c r="C563" s="237"/>
      <c r="D563" s="237"/>
      <c r="H563" s="259">
        <v>2080705</v>
      </c>
      <c r="I563" s="260" t="s">
        <v>992</v>
      </c>
    </row>
    <row r="564" spans="1:9">
      <c r="A564" s="237" t="s">
        <v>993</v>
      </c>
      <c r="B564" s="237"/>
      <c r="C564" s="237"/>
      <c r="D564" s="237"/>
      <c r="H564" s="259">
        <v>2080709</v>
      </c>
      <c r="I564" s="260" t="s">
        <v>994</v>
      </c>
    </row>
    <row r="565" spans="1:9">
      <c r="A565" s="237" t="s">
        <v>995</v>
      </c>
      <c r="B565" s="237"/>
      <c r="C565" s="237"/>
      <c r="D565" s="237"/>
      <c r="H565" s="232">
        <v>2080711</v>
      </c>
      <c r="I565" s="223" t="s">
        <v>996</v>
      </c>
    </row>
    <row r="566" spans="1:9">
      <c r="A566" s="237" t="s">
        <v>997</v>
      </c>
      <c r="B566" s="237"/>
      <c r="C566" s="237"/>
      <c r="D566" s="237"/>
      <c r="H566" s="232">
        <v>2080712</v>
      </c>
      <c r="I566" s="223" t="s">
        <v>998</v>
      </c>
    </row>
    <row r="567" spans="1:9">
      <c r="A567" s="237" t="s">
        <v>999</v>
      </c>
      <c r="B567" s="237"/>
      <c r="C567" s="237"/>
      <c r="D567" s="237"/>
      <c r="H567" s="232">
        <v>2080713</v>
      </c>
      <c r="I567" s="223" t="s">
        <v>1000</v>
      </c>
    </row>
    <row r="568" spans="1:9">
      <c r="A568" s="237" t="s">
        <v>1001</v>
      </c>
      <c r="B568" s="237">
        <v>100</v>
      </c>
      <c r="C568" s="237">
        <v>100</v>
      </c>
      <c r="D568" s="237">
        <f>ROUND(B568/C568*100,2)</f>
        <v>100</v>
      </c>
      <c r="H568" s="232">
        <v>2080799</v>
      </c>
      <c r="I568" s="223" t="s">
        <v>1002</v>
      </c>
    </row>
    <row r="569" spans="1:9">
      <c r="A569" s="204" t="s">
        <v>1003</v>
      </c>
      <c r="B569" s="192">
        <f>SUM(B570:B576)</f>
        <v>161</v>
      </c>
      <c r="C569" s="192">
        <f>SUM(C570:C576)</f>
        <v>112</v>
      </c>
      <c r="D569" s="192">
        <f>ROUND(B569/C569*100,2)</f>
        <v>143.75</v>
      </c>
      <c r="H569" s="232">
        <v>20808</v>
      </c>
      <c r="I569" s="223" t="s">
        <v>1004</v>
      </c>
    </row>
    <row r="570" spans="1:9">
      <c r="A570" s="237" t="s">
        <v>1005</v>
      </c>
      <c r="B570" s="237"/>
      <c r="C570" s="237"/>
      <c r="D570" s="237"/>
      <c r="H570" s="232">
        <v>2080801</v>
      </c>
      <c r="I570" s="223" t="s">
        <v>1006</v>
      </c>
    </row>
    <row r="571" spans="1:9">
      <c r="A571" s="237" t="s">
        <v>1007</v>
      </c>
      <c r="B571" s="237"/>
      <c r="C571" s="237"/>
      <c r="D571" s="237"/>
      <c r="H571" s="259">
        <v>2080802</v>
      </c>
      <c r="I571" s="260" t="s">
        <v>1008</v>
      </c>
    </row>
    <row r="572" spans="1:9">
      <c r="A572" s="237" t="s">
        <v>1009</v>
      </c>
      <c r="B572" s="237"/>
      <c r="C572" s="237"/>
      <c r="D572" s="237"/>
      <c r="H572" s="259">
        <v>2080803</v>
      </c>
      <c r="I572" s="260" t="s">
        <v>1010</v>
      </c>
    </row>
    <row r="573" spans="1:9">
      <c r="A573" s="237" t="s">
        <v>1011</v>
      </c>
      <c r="B573" s="237">
        <v>149</v>
      </c>
      <c r="C573" s="235">
        <v>104</v>
      </c>
      <c r="D573" s="235">
        <f>ROUND(B573/C573*100,2)</f>
        <v>143.27</v>
      </c>
      <c r="H573" s="259">
        <v>2080804</v>
      </c>
      <c r="I573" s="260" t="s">
        <v>1012</v>
      </c>
    </row>
    <row r="574" spans="1:9">
      <c r="A574" s="237" t="s">
        <v>1013</v>
      </c>
      <c r="B574" s="237"/>
      <c r="C574" s="235"/>
      <c r="D574" s="235"/>
      <c r="H574" s="259">
        <v>2080805</v>
      </c>
      <c r="I574" s="260" t="s">
        <v>1014</v>
      </c>
    </row>
    <row r="575" spans="1:9">
      <c r="A575" s="237" t="s">
        <v>1015</v>
      </c>
      <c r="B575" s="255"/>
      <c r="C575" s="235"/>
      <c r="D575" s="235"/>
      <c r="H575" s="259">
        <v>2080806</v>
      </c>
      <c r="I575" s="260" t="s">
        <v>1016</v>
      </c>
    </row>
    <row r="576" spans="1:9">
      <c r="A576" s="237" t="s">
        <v>1017</v>
      </c>
      <c r="B576" s="255">
        <f>9+3</f>
        <v>12</v>
      </c>
      <c r="C576" s="235">
        <v>8</v>
      </c>
      <c r="D576" s="235">
        <f>ROUND(B576/C576*100,2)</f>
        <v>150</v>
      </c>
      <c r="H576" s="259">
        <v>2080899</v>
      </c>
      <c r="I576" s="260" t="s">
        <v>1018</v>
      </c>
    </row>
    <row r="577" spans="1:9">
      <c r="A577" s="204" t="s">
        <v>1019</v>
      </c>
      <c r="B577" s="192">
        <f>SUM(B578:B583)</f>
        <v>114</v>
      </c>
      <c r="C577" s="192">
        <f>SUM(C578:C583)</f>
        <v>94</v>
      </c>
      <c r="D577" s="192">
        <f>ROUND(B577/C577*100,2)</f>
        <v>121.28</v>
      </c>
      <c r="H577" s="259">
        <v>20809</v>
      </c>
      <c r="I577" s="260" t="s">
        <v>1020</v>
      </c>
    </row>
    <row r="578" spans="1:9">
      <c r="A578" s="237" t="s">
        <v>1021</v>
      </c>
      <c r="B578" s="237"/>
      <c r="C578" s="237"/>
      <c r="D578" s="237"/>
      <c r="H578" s="259">
        <v>2080901</v>
      </c>
      <c r="I578" s="260" t="s">
        <v>1022</v>
      </c>
    </row>
    <row r="579" spans="1:9">
      <c r="A579" s="237" t="s">
        <v>1023</v>
      </c>
      <c r="B579" s="237"/>
      <c r="C579" s="237"/>
      <c r="D579" s="237"/>
      <c r="H579" s="259">
        <v>2080902</v>
      </c>
      <c r="I579" s="260" t="s">
        <v>1024</v>
      </c>
    </row>
    <row r="580" spans="1:9">
      <c r="A580" s="237" t="s">
        <v>1025</v>
      </c>
      <c r="B580" s="237"/>
      <c r="C580" s="237"/>
      <c r="D580" s="237"/>
      <c r="H580" s="232">
        <v>2080903</v>
      </c>
      <c r="I580" s="223" t="s">
        <v>1026</v>
      </c>
    </row>
    <row r="581" spans="1:9">
      <c r="A581" s="237" t="s">
        <v>1027</v>
      </c>
      <c r="B581" s="237"/>
      <c r="C581" s="237"/>
      <c r="D581" s="237"/>
      <c r="H581" s="259">
        <v>2080904</v>
      </c>
      <c r="I581" s="223" t="s">
        <v>1028</v>
      </c>
    </row>
    <row r="582" spans="1:9">
      <c r="A582" s="255" t="s">
        <v>1029</v>
      </c>
      <c r="B582" s="255"/>
      <c r="C582" s="255"/>
      <c r="D582" s="255"/>
      <c r="H582" s="259">
        <v>2080905</v>
      </c>
      <c r="I582" s="255" t="s">
        <v>1030</v>
      </c>
    </row>
    <row r="583" spans="1:9">
      <c r="A583" s="237" t="s">
        <v>1031</v>
      </c>
      <c r="B583" s="255">
        <v>114</v>
      </c>
      <c r="C583" s="235">
        <v>94</v>
      </c>
      <c r="D583" s="235">
        <f>ROUND(B583/C583*100,2)</f>
        <v>121.28</v>
      </c>
      <c r="H583" s="232">
        <v>2080999</v>
      </c>
      <c r="I583" s="223" t="s">
        <v>1032</v>
      </c>
    </row>
    <row r="584" spans="1:9">
      <c r="A584" s="204" t="s">
        <v>1033</v>
      </c>
      <c r="B584" s="201">
        <f>SUM(B585:B590)</f>
        <v>112</v>
      </c>
      <c r="C584" s="201">
        <f>SUM(C585:C590)</f>
        <v>99</v>
      </c>
      <c r="D584" s="201">
        <f>ROUND(B584/C584*100,2)</f>
        <v>113.13</v>
      </c>
      <c r="H584" s="232">
        <v>20810</v>
      </c>
      <c r="I584" s="223" t="s">
        <v>1034</v>
      </c>
    </row>
    <row r="585" spans="1:9">
      <c r="A585" s="237" t="s">
        <v>1035</v>
      </c>
      <c r="B585" s="237">
        <v>9</v>
      </c>
      <c r="C585" s="235"/>
      <c r="D585" s="235"/>
      <c r="H585" s="232">
        <v>2081001</v>
      </c>
      <c r="I585" s="223" t="s">
        <v>1036</v>
      </c>
    </row>
    <row r="586" spans="1:9">
      <c r="A586" s="237" t="s">
        <v>1037</v>
      </c>
      <c r="B586" s="237"/>
      <c r="C586" s="235"/>
      <c r="D586" s="235"/>
      <c r="H586" s="232">
        <v>2081002</v>
      </c>
      <c r="I586" s="223" t="s">
        <v>1038</v>
      </c>
    </row>
    <row r="587" spans="1:9">
      <c r="A587" s="237" t="s">
        <v>1039</v>
      </c>
      <c r="B587" s="237"/>
      <c r="C587" s="235"/>
      <c r="D587" s="235"/>
      <c r="H587" s="232">
        <v>2081003</v>
      </c>
      <c r="I587" s="223" t="s">
        <v>1040</v>
      </c>
    </row>
    <row r="588" spans="1:9">
      <c r="A588" s="237" t="s">
        <v>1041</v>
      </c>
      <c r="B588" s="237">
        <v>28</v>
      </c>
      <c r="C588" s="235">
        <v>27</v>
      </c>
      <c r="D588" s="235">
        <f>ROUND(B588/C588*100,2)</f>
        <v>103.7</v>
      </c>
      <c r="H588" s="232">
        <v>2081004</v>
      </c>
      <c r="I588" s="223" t="s">
        <v>1042</v>
      </c>
    </row>
    <row r="589" spans="1:9">
      <c r="A589" s="237" t="s">
        <v>1043</v>
      </c>
      <c r="B589" s="237">
        <v>75</v>
      </c>
      <c r="C589" s="235">
        <v>72</v>
      </c>
      <c r="D589" s="235">
        <f>ROUND(B589/C589*100,2)</f>
        <v>104.17</v>
      </c>
      <c r="H589" s="232">
        <v>2081005</v>
      </c>
      <c r="I589" s="223" t="s">
        <v>1044</v>
      </c>
    </row>
    <row r="590" spans="1:9">
      <c r="A590" s="237" t="s">
        <v>1045</v>
      </c>
      <c r="B590" s="237"/>
      <c r="C590" s="235"/>
      <c r="D590" s="235"/>
      <c r="H590" s="232">
        <v>2081099</v>
      </c>
      <c r="I590" s="223" t="s">
        <v>1046</v>
      </c>
    </row>
    <row r="591" spans="1:9">
      <c r="A591" s="204" t="s">
        <v>1047</v>
      </c>
      <c r="B591" s="192">
        <f>SUM(B592:B599)</f>
        <v>465</v>
      </c>
      <c r="C591" s="192">
        <f>SUM(C592:C599)</f>
        <v>293</v>
      </c>
      <c r="D591" s="192">
        <f>ROUND(B591/C591*100,2)</f>
        <v>158.7</v>
      </c>
      <c r="H591" s="232">
        <v>20811</v>
      </c>
      <c r="I591" s="223" t="s">
        <v>1048</v>
      </c>
    </row>
    <row r="592" spans="1:9">
      <c r="A592" s="237" t="s">
        <v>237</v>
      </c>
      <c r="B592" s="237">
        <v>75</v>
      </c>
      <c r="C592" s="235">
        <v>75</v>
      </c>
      <c r="D592" s="235">
        <f>ROUND(B592/C592*100,2)</f>
        <v>100</v>
      </c>
      <c r="H592" s="232">
        <v>2081101</v>
      </c>
      <c r="I592" s="223" t="s">
        <v>238</v>
      </c>
    </row>
    <row r="593" spans="1:9">
      <c r="A593" s="237" t="s">
        <v>239</v>
      </c>
      <c r="B593" s="237"/>
      <c r="C593" s="235"/>
      <c r="D593" s="235"/>
      <c r="H593" s="232">
        <v>2081102</v>
      </c>
      <c r="I593" s="223" t="s">
        <v>240</v>
      </c>
    </row>
    <row r="594" spans="1:9">
      <c r="A594" s="237" t="s">
        <v>241</v>
      </c>
      <c r="B594" s="237"/>
      <c r="C594" s="235"/>
      <c r="D594" s="235"/>
      <c r="H594" s="232">
        <v>2081103</v>
      </c>
      <c r="I594" s="223" t="s">
        <v>242</v>
      </c>
    </row>
    <row r="595" spans="1:9">
      <c r="A595" s="237" t="s">
        <v>1049</v>
      </c>
      <c r="B595" s="237">
        <v>31</v>
      </c>
      <c r="C595" s="235">
        <f>25+6</f>
        <v>31</v>
      </c>
      <c r="D595" s="235">
        <f>ROUND(B595/C595*100,2)</f>
        <v>100</v>
      </c>
      <c r="H595" s="232">
        <v>2081104</v>
      </c>
      <c r="I595" s="223" t="s">
        <v>1050</v>
      </c>
    </row>
    <row r="596" spans="1:9">
      <c r="A596" s="237" t="s">
        <v>1051</v>
      </c>
      <c r="B596" s="237">
        <v>72</v>
      </c>
      <c r="C596" s="235">
        <v>72</v>
      </c>
      <c r="D596" s="235">
        <f>ROUND(B596/C596*100,2)</f>
        <v>100</v>
      </c>
      <c r="H596" s="232">
        <v>2081105</v>
      </c>
      <c r="I596" s="223" t="s">
        <v>1052</v>
      </c>
    </row>
    <row r="597" spans="1:9">
      <c r="A597" s="237" t="s">
        <v>1053</v>
      </c>
      <c r="B597" s="237"/>
      <c r="C597" s="235"/>
      <c r="D597" s="235"/>
      <c r="H597" s="232">
        <v>2081106</v>
      </c>
      <c r="I597" s="223" t="s">
        <v>1054</v>
      </c>
    </row>
    <row r="598" spans="1:9">
      <c r="A598" s="237" t="s">
        <v>1055</v>
      </c>
      <c r="B598" s="237">
        <v>161</v>
      </c>
      <c r="C598" s="235"/>
      <c r="D598" s="235"/>
      <c r="H598" s="232">
        <v>2081107</v>
      </c>
      <c r="I598" s="223" t="s">
        <v>1056</v>
      </c>
    </row>
    <row r="599" spans="1:9">
      <c r="A599" s="237" t="s">
        <v>1057</v>
      </c>
      <c r="B599" s="237">
        <v>126</v>
      </c>
      <c r="C599" s="235">
        <v>115</v>
      </c>
      <c r="D599" s="235">
        <f>ROUND(B599/C599*100,2)</f>
        <v>109.57</v>
      </c>
      <c r="H599" s="232">
        <v>2081199</v>
      </c>
      <c r="I599" s="223" t="s">
        <v>1058</v>
      </c>
    </row>
    <row r="600" spans="1:9">
      <c r="A600" s="204" t="s">
        <v>1059</v>
      </c>
      <c r="B600" s="192">
        <f>SUM(B601:B604)</f>
        <v>0</v>
      </c>
      <c r="C600" s="192">
        <f>SUM(C601:C604)</f>
        <v>0</v>
      </c>
      <c r="D600" s="192"/>
      <c r="H600" s="232">
        <v>20816</v>
      </c>
      <c r="I600" s="223" t="s">
        <v>1060</v>
      </c>
    </row>
    <row r="601" spans="1:9">
      <c r="A601" s="237" t="s">
        <v>237</v>
      </c>
      <c r="B601" s="237"/>
      <c r="C601" s="237"/>
      <c r="D601" s="237"/>
      <c r="H601" s="232">
        <v>2081601</v>
      </c>
      <c r="I601" s="223" t="s">
        <v>238</v>
      </c>
    </row>
    <row r="602" spans="1:9">
      <c r="A602" s="237" t="s">
        <v>239</v>
      </c>
      <c r="B602" s="237"/>
      <c r="C602" s="237"/>
      <c r="D602" s="237"/>
      <c r="H602" s="232">
        <v>2081602</v>
      </c>
      <c r="I602" s="223" t="s">
        <v>240</v>
      </c>
    </row>
    <row r="603" spans="1:9">
      <c r="A603" s="237" t="s">
        <v>241</v>
      </c>
      <c r="B603" s="237"/>
      <c r="C603" s="237"/>
      <c r="D603" s="237"/>
      <c r="H603" s="232">
        <v>2081603</v>
      </c>
      <c r="I603" s="223" t="s">
        <v>242</v>
      </c>
    </row>
    <row r="604" spans="1:9">
      <c r="A604" s="237" t="s">
        <v>1061</v>
      </c>
      <c r="B604" s="237"/>
      <c r="C604" s="237"/>
      <c r="D604" s="237"/>
      <c r="H604" s="232">
        <v>2081699</v>
      </c>
      <c r="I604" s="223" t="s">
        <v>1062</v>
      </c>
    </row>
    <row r="605" spans="1:9">
      <c r="A605" s="204" t="s">
        <v>1063</v>
      </c>
      <c r="B605" s="192">
        <f>SUM(B606:B607)</f>
        <v>748</v>
      </c>
      <c r="C605" s="192">
        <f>SUM(C606:C607)</f>
        <v>190</v>
      </c>
      <c r="D605" s="192">
        <f>ROUND(B605/C605*100,2)</f>
        <v>393.68</v>
      </c>
      <c r="H605" s="232">
        <v>20819</v>
      </c>
      <c r="I605" s="223" t="s">
        <v>1064</v>
      </c>
    </row>
    <row r="606" spans="1:9">
      <c r="A606" s="237" t="s">
        <v>1065</v>
      </c>
      <c r="B606" s="237">
        <f>38+123</f>
        <v>161</v>
      </c>
      <c r="C606" s="235">
        <v>30</v>
      </c>
      <c r="D606" s="235">
        <f>ROUND(B606/C606*100,2)</f>
        <v>536.67</v>
      </c>
      <c r="H606" s="232">
        <v>2081901</v>
      </c>
      <c r="I606" s="223" t="s">
        <v>1066</v>
      </c>
    </row>
    <row r="607" spans="1:9">
      <c r="A607" s="237" t="s">
        <v>1067</v>
      </c>
      <c r="B607" s="237">
        <f>263+324</f>
        <v>587</v>
      </c>
      <c r="C607" s="235">
        <v>160</v>
      </c>
      <c r="D607" s="235">
        <f>ROUND(B607/C607*100,2)</f>
        <v>366.88</v>
      </c>
      <c r="H607" s="232">
        <v>2081902</v>
      </c>
      <c r="I607" s="223" t="s">
        <v>1068</v>
      </c>
    </row>
    <row r="608" spans="1:9">
      <c r="A608" s="204" t="s">
        <v>1069</v>
      </c>
      <c r="B608" s="192">
        <f>SUM(B609:B610)</f>
        <v>75</v>
      </c>
      <c r="C608" s="192">
        <f>SUM(C609:C610)</f>
        <v>0</v>
      </c>
      <c r="D608" s="192"/>
      <c r="H608" s="232">
        <v>20820</v>
      </c>
      <c r="I608" s="223" t="s">
        <v>1070</v>
      </c>
    </row>
    <row r="609" spans="1:9">
      <c r="A609" s="237" t="s">
        <v>1071</v>
      </c>
      <c r="B609" s="237">
        <v>75</v>
      </c>
      <c r="C609" s="237"/>
      <c r="D609" s="237"/>
      <c r="H609" s="232">
        <v>2082001</v>
      </c>
      <c r="I609" s="223" t="s">
        <v>1072</v>
      </c>
    </row>
    <row r="610" spans="1:9">
      <c r="A610" s="237" t="s">
        <v>1073</v>
      </c>
      <c r="B610" s="237"/>
      <c r="C610" s="237"/>
      <c r="D610" s="237"/>
      <c r="H610" s="232">
        <v>2082002</v>
      </c>
      <c r="I610" s="223" t="s">
        <v>1074</v>
      </c>
    </row>
    <row r="611" spans="1:9">
      <c r="A611" s="204" t="s">
        <v>1075</v>
      </c>
      <c r="B611" s="192">
        <f>SUM(B612:B613)</f>
        <v>230</v>
      </c>
      <c r="C611" s="192">
        <f>SUM(C612:C613)</f>
        <v>0</v>
      </c>
      <c r="D611" s="192"/>
      <c r="H611" s="232">
        <v>20821</v>
      </c>
      <c r="I611" s="223" t="s">
        <v>1076</v>
      </c>
    </row>
    <row r="612" spans="1:9">
      <c r="A612" s="237" t="s">
        <v>1077</v>
      </c>
      <c r="B612" s="237">
        <v>25</v>
      </c>
      <c r="C612" s="237"/>
      <c r="D612" s="237"/>
      <c r="H612" s="232">
        <v>2082101</v>
      </c>
      <c r="I612" s="223" t="s">
        <v>1078</v>
      </c>
    </row>
    <row r="613" spans="1:9">
      <c r="A613" s="237" t="s">
        <v>1079</v>
      </c>
      <c r="B613" s="237">
        <v>205</v>
      </c>
      <c r="C613" s="237"/>
      <c r="D613" s="237"/>
      <c r="H613" s="232">
        <v>2082102</v>
      </c>
      <c r="I613" s="223" t="s">
        <v>1080</v>
      </c>
    </row>
    <row r="614" spans="1:9">
      <c r="A614" s="204" t="s">
        <v>1081</v>
      </c>
      <c r="B614" s="192">
        <f>SUM(B615:B616)</f>
        <v>0</v>
      </c>
      <c r="C614" s="192">
        <f>SUM(C615:C616)</f>
        <v>0</v>
      </c>
      <c r="D614" s="192"/>
      <c r="H614" s="232">
        <v>20824</v>
      </c>
      <c r="I614" s="223" t="s">
        <v>1082</v>
      </c>
    </row>
    <row r="615" spans="1:9">
      <c r="A615" s="237" t="s">
        <v>1083</v>
      </c>
      <c r="B615" s="237"/>
      <c r="C615" s="237"/>
      <c r="D615" s="237"/>
      <c r="H615" s="232">
        <v>2082401</v>
      </c>
      <c r="I615" s="237" t="s">
        <v>1084</v>
      </c>
    </row>
    <row r="616" spans="1:9">
      <c r="A616" s="237" t="s">
        <v>1085</v>
      </c>
      <c r="B616" s="237"/>
      <c r="C616" s="237"/>
      <c r="D616" s="237"/>
      <c r="H616" s="232">
        <v>2082402</v>
      </c>
      <c r="I616" s="223" t="s">
        <v>1086</v>
      </c>
    </row>
    <row r="617" spans="1:9">
      <c r="A617" s="204" t="s">
        <v>1087</v>
      </c>
      <c r="B617" s="192">
        <f>SUM(B618:B619)</f>
        <v>0</v>
      </c>
      <c r="C617" s="192">
        <f>SUM(C618:C619)</f>
        <v>0</v>
      </c>
      <c r="D617" s="192"/>
      <c r="H617" s="232">
        <v>20825</v>
      </c>
      <c r="I617" s="223" t="s">
        <v>1088</v>
      </c>
    </row>
    <row r="618" spans="1:9">
      <c r="A618" s="237" t="s">
        <v>1089</v>
      </c>
      <c r="B618" s="237"/>
      <c r="C618" s="237"/>
      <c r="D618" s="237"/>
      <c r="H618" s="232">
        <v>2082501</v>
      </c>
      <c r="I618" s="223" t="s">
        <v>1090</v>
      </c>
    </row>
    <row r="619" spans="1:9">
      <c r="A619" s="237" t="s">
        <v>1091</v>
      </c>
      <c r="B619" s="237"/>
      <c r="C619" s="237"/>
      <c r="D619" s="237"/>
      <c r="H619" s="232">
        <v>2082502</v>
      </c>
      <c r="I619" s="223" t="s">
        <v>1092</v>
      </c>
    </row>
    <row r="620" spans="1:9">
      <c r="A620" s="204" t="s">
        <v>1093</v>
      </c>
      <c r="B620" s="192">
        <f>SUM(B621:B623)</f>
        <v>424</v>
      </c>
      <c r="C620" s="192">
        <f>SUM(C621:C623)</f>
        <v>270</v>
      </c>
      <c r="D620" s="192">
        <f>ROUND(B620/C620*100,2)</f>
        <v>157.04</v>
      </c>
      <c r="H620" s="232">
        <v>20826</v>
      </c>
      <c r="I620" s="223" t="s">
        <v>1094</v>
      </c>
    </row>
    <row r="621" spans="1:9">
      <c r="A621" s="237" t="s">
        <v>1095</v>
      </c>
      <c r="B621" s="237"/>
      <c r="C621" s="237"/>
      <c r="D621" s="237"/>
      <c r="H621" s="259">
        <v>2082601</v>
      </c>
      <c r="I621" s="260" t="s">
        <v>1096</v>
      </c>
    </row>
    <row r="622" spans="1:9">
      <c r="A622" s="237" t="s">
        <v>1097</v>
      </c>
      <c r="B622" s="237">
        <v>424</v>
      </c>
      <c r="C622" s="235">
        <v>270</v>
      </c>
      <c r="D622" s="235">
        <f>ROUND(B622/C622*100,2)</f>
        <v>157.04</v>
      </c>
      <c r="H622" s="259">
        <v>2082602</v>
      </c>
      <c r="I622" s="260" t="s">
        <v>1098</v>
      </c>
    </row>
    <row r="623" spans="1:9">
      <c r="A623" s="237" t="s">
        <v>1099</v>
      </c>
      <c r="B623" s="237"/>
      <c r="C623" s="237"/>
      <c r="D623" s="237"/>
      <c r="H623" s="259">
        <v>2082699</v>
      </c>
      <c r="I623" s="260" t="s">
        <v>1100</v>
      </c>
    </row>
    <row r="624" spans="1:9">
      <c r="A624" s="204" t="s">
        <v>1101</v>
      </c>
      <c r="B624" s="192">
        <f>SUM(B625:B628)</f>
        <v>3250</v>
      </c>
      <c r="C624" s="192">
        <f>SUM(C625:C628)</f>
        <v>2550</v>
      </c>
      <c r="D624" s="192">
        <f>ROUND(B624/C624*100,2)</f>
        <v>127.45</v>
      </c>
      <c r="H624" s="259">
        <v>20827</v>
      </c>
      <c r="I624" s="260" t="s">
        <v>1102</v>
      </c>
    </row>
    <row r="625" spans="1:9">
      <c r="A625" s="237" t="s">
        <v>1103</v>
      </c>
      <c r="B625" s="237"/>
      <c r="C625" s="237"/>
      <c r="D625" s="237"/>
      <c r="H625" s="259">
        <v>2082701</v>
      </c>
      <c r="I625" s="260" t="s">
        <v>1104</v>
      </c>
    </row>
    <row r="626" spans="1:9">
      <c r="A626" s="237" t="s">
        <v>1105</v>
      </c>
      <c r="B626" s="237"/>
      <c r="C626" s="237"/>
      <c r="D626" s="237"/>
      <c r="H626" s="259">
        <v>2082702</v>
      </c>
      <c r="I626" s="260" t="s">
        <v>1106</v>
      </c>
    </row>
    <row r="627" spans="1:9">
      <c r="A627" s="237" t="s">
        <v>1107</v>
      </c>
      <c r="B627" s="237"/>
      <c r="C627" s="237"/>
      <c r="D627" s="237"/>
      <c r="H627" s="259">
        <v>2082703</v>
      </c>
      <c r="I627" s="260" t="s">
        <v>1108</v>
      </c>
    </row>
    <row r="628" spans="1:9">
      <c r="A628" s="237" t="s">
        <v>1109</v>
      </c>
      <c r="B628" s="255">
        <v>3250</v>
      </c>
      <c r="C628" s="235">
        <v>2550</v>
      </c>
      <c r="D628" s="235">
        <f>ROUND(B628/C628*100,2)</f>
        <v>127.45</v>
      </c>
      <c r="H628" s="259">
        <v>2082799</v>
      </c>
      <c r="I628" s="260" t="s">
        <v>1110</v>
      </c>
    </row>
    <row r="629" spans="1:9">
      <c r="A629" s="206" t="s">
        <v>1111</v>
      </c>
      <c r="B629" s="192">
        <f>SUM(B630:B636)</f>
        <v>25</v>
      </c>
      <c r="C629" s="192">
        <f>SUM(C630:C636)</f>
        <v>2</v>
      </c>
      <c r="D629" s="192">
        <f>ROUND(B629/C629*100,2)</f>
        <v>1250</v>
      </c>
      <c r="H629" s="254">
        <v>20828</v>
      </c>
      <c r="I629" s="206" t="s">
        <v>1112</v>
      </c>
    </row>
    <row r="630" spans="1:9">
      <c r="A630" s="255" t="s">
        <v>237</v>
      </c>
      <c r="B630" s="237">
        <v>20</v>
      </c>
      <c r="C630" s="237"/>
      <c r="D630" s="237"/>
      <c r="H630" s="261">
        <v>2082801</v>
      </c>
      <c r="I630" s="255" t="s">
        <v>238</v>
      </c>
    </row>
    <row r="631" spans="1:9">
      <c r="A631" s="255" t="s">
        <v>239</v>
      </c>
      <c r="B631" s="237"/>
      <c r="C631" s="237"/>
      <c r="D631" s="237"/>
      <c r="H631" s="261">
        <v>2082802</v>
      </c>
      <c r="I631" s="255" t="s">
        <v>240</v>
      </c>
    </row>
    <row r="632" spans="1:9">
      <c r="A632" s="255" t="s">
        <v>241</v>
      </c>
      <c r="B632" s="237"/>
      <c r="C632" s="237"/>
      <c r="D632" s="237"/>
      <c r="H632" s="261">
        <v>2082803</v>
      </c>
      <c r="I632" s="255" t="s">
        <v>242</v>
      </c>
    </row>
    <row r="633" spans="1:9">
      <c r="A633" s="255" t="s">
        <v>1113</v>
      </c>
      <c r="B633" s="237">
        <v>5</v>
      </c>
      <c r="C633" s="237">
        <v>2</v>
      </c>
      <c r="D633" s="237">
        <f>ROUND(B633/C633*100,2)</f>
        <v>250</v>
      </c>
      <c r="H633" s="261">
        <v>2082804</v>
      </c>
      <c r="I633" s="255" t="s">
        <v>1114</v>
      </c>
    </row>
    <row r="634" spans="1:9">
      <c r="A634" s="255" t="s">
        <v>1115</v>
      </c>
      <c r="B634" s="237"/>
      <c r="C634" s="237"/>
      <c r="D634" s="237"/>
      <c r="H634" s="261">
        <v>2082805</v>
      </c>
      <c r="I634" s="255" t="s">
        <v>1116</v>
      </c>
    </row>
    <row r="635" spans="1:9">
      <c r="A635" s="255" t="s">
        <v>255</v>
      </c>
      <c r="B635" s="237"/>
      <c r="C635" s="237"/>
      <c r="D635" s="237"/>
      <c r="H635" s="261">
        <v>2082850</v>
      </c>
      <c r="I635" s="255" t="s">
        <v>256</v>
      </c>
    </row>
    <row r="636" spans="1:9">
      <c r="A636" s="255" t="s">
        <v>1117</v>
      </c>
      <c r="B636" s="237"/>
      <c r="C636" s="237"/>
      <c r="D636" s="237"/>
      <c r="H636" s="261">
        <v>2082899</v>
      </c>
      <c r="I636" s="255" t="s">
        <v>1118</v>
      </c>
    </row>
    <row r="637" spans="1:9">
      <c r="A637" s="204" t="s">
        <v>1119</v>
      </c>
      <c r="B637" s="204">
        <f>1167-305+2000-300-25</f>
        <v>2537</v>
      </c>
      <c r="C637" s="208">
        <v>524</v>
      </c>
      <c r="D637" s="208">
        <f>ROUND(B637/C637*100,2)</f>
        <v>484.16</v>
      </c>
      <c r="H637" s="262">
        <v>2089901</v>
      </c>
      <c r="I637" s="263" t="s">
        <v>1120</v>
      </c>
    </row>
    <row r="638" spans="1:9">
      <c r="A638" s="230" t="s">
        <v>1121</v>
      </c>
      <c r="B638" s="199">
        <f>SUM(B639,B644,B657,B661,B673,B676,B680,B685,B689,B693,B696,B705,B707)</f>
        <v>5949</v>
      </c>
      <c r="C638" s="199">
        <f>SUM(C639,C644,C657,C661,C673,C676,C680,C685,C689,C693,C696,C705,C707)</f>
        <v>5777</v>
      </c>
      <c r="D638" s="199">
        <f>ROUND(B638/C638*100,2)</f>
        <v>102.98</v>
      </c>
      <c r="E638">
        <f>B638-5649</f>
        <v>300</v>
      </c>
      <c r="H638" s="232">
        <v>210</v>
      </c>
      <c r="I638" s="230" t="s">
        <v>1122</v>
      </c>
    </row>
    <row r="639" spans="1:9">
      <c r="A639" s="204" t="s">
        <v>1123</v>
      </c>
      <c r="B639" s="192">
        <f>SUM(B640:B643)</f>
        <v>812</v>
      </c>
      <c r="C639" s="192">
        <f>SUM(C640:C643)</f>
        <v>816</v>
      </c>
      <c r="D639" s="192">
        <f>ROUND(B639/C639*100,2)</f>
        <v>99.51</v>
      </c>
      <c r="H639" s="232">
        <v>21001</v>
      </c>
      <c r="I639" s="204" t="s">
        <v>1124</v>
      </c>
    </row>
    <row r="640" spans="1:9">
      <c r="A640" s="237" t="s">
        <v>237</v>
      </c>
      <c r="B640" s="237">
        <v>230</v>
      </c>
      <c r="C640" s="235">
        <f>233+22</f>
        <v>255</v>
      </c>
      <c r="D640" s="235">
        <f>ROUND(B640/C640*100,2)</f>
        <v>90.2</v>
      </c>
      <c r="H640" s="232">
        <v>2100101</v>
      </c>
      <c r="I640" s="223" t="s">
        <v>238</v>
      </c>
    </row>
    <row r="641" spans="1:9">
      <c r="A641" s="237" t="s">
        <v>239</v>
      </c>
      <c r="B641" s="237"/>
      <c r="C641" s="235"/>
      <c r="D641" s="235"/>
      <c r="H641" s="232">
        <v>2100102</v>
      </c>
      <c r="I641" s="223" t="s">
        <v>240</v>
      </c>
    </row>
    <row r="642" spans="1:9">
      <c r="A642" s="237" t="s">
        <v>241</v>
      </c>
      <c r="B642" s="237"/>
      <c r="C642" s="235"/>
      <c r="D642" s="235"/>
      <c r="H642" s="232">
        <v>2100103</v>
      </c>
      <c r="I642" s="223" t="s">
        <v>242</v>
      </c>
    </row>
    <row r="643" spans="1:9">
      <c r="A643" s="237" t="s">
        <v>1125</v>
      </c>
      <c r="B643" s="237">
        <v>582</v>
      </c>
      <c r="C643" s="235">
        <f>1310-749</f>
        <v>561</v>
      </c>
      <c r="D643" s="235">
        <f>ROUND(B643/C643*100,2)</f>
        <v>103.74</v>
      </c>
      <c r="H643" s="232">
        <v>2100199</v>
      </c>
      <c r="I643" s="237" t="s">
        <v>1126</v>
      </c>
    </row>
    <row r="644" spans="1:9">
      <c r="A644" s="204" t="s">
        <v>1127</v>
      </c>
      <c r="B644" s="192">
        <f>SUM(B645:B656)</f>
        <v>416</v>
      </c>
      <c r="C644" s="192">
        <f>SUM(C645:C656)</f>
        <v>329</v>
      </c>
      <c r="D644" s="192">
        <f>ROUND(B644/C644*100,2)</f>
        <v>126.44</v>
      </c>
      <c r="H644" s="232">
        <v>21002</v>
      </c>
      <c r="I644" s="223" t="s">
        <v>1128</v>
      </c>
    </row>
    <row r="645" spans="1:9">
      <c r="A645" s="237" t="s">
        <v>1129</v>
      </c>
      <c r="B645" s="237">
        <v>416</v>
      </c>
      <c r="C645" s="222">
        <v>329</v>
      </c>
      <c r="D645" s="222">
        <f>ROUND(B645/C645*100,2)</f>
        <v>126.44</v>
      </c>
      <c r="H645" s="232">
        <v>2100201</v>
      </c>
      <c r="I645" s="223" t="s">
        <v>1130</v>
      </c>
    </row>
    <row r="646" spans="1:9">
      <c r="A646" s="237" t="s">
        <v>1131</v>
      </c>
      <c r="B646" s="255"/>
      <c r="C646" s="255"/>
      <c r="D646" s="255"/>
      <c r="H646" s="232">
        <v>2100202</v>
      </c>
      <c r="I646" s="223" t="s">
        <v>1132</v>
      </c>
    </row>
    <row r="647" spans="1:9">
      <c r="A647" s="237" t="s">
        <v>1133</v>
      </c>
      <c r="B647" s="255"/>
      <c r="C647" s="255"/>
      <c r="D647" s="255"/>
      <c r="H647" s="232">
        <v>2100203</v>
      </c>
      <c r="I647" s="223" t="s">
        <v>1134</v>
      </c>
    </row>
    <row r="648" spans="1:9">
      <c r="A648" s="237" t="s">
        <v>1135</v>
      </c>
      <c r="B648" s="255"/>
      <c r="C648" s="255"/>
      <c r="D648" s="255"/>
      <c r="H648" s="232">
        <v>2100204</v>
      </c>
      <c r="I648" s="223" t="s">
        <v>1136</v>
      </c>
    </row>
    <row r="649" spans="1:9">
      <c r="A649" s="237" t="s">
        <v>1137</v>
      </c>
      <c r="B649" s="237"/>
      <c r="C649" s="237"/>
      <c r="D649" s="237"/>
      <c r="H649" s="232">
        <v>2100205</v>
      </c>
      <c r="I649" s="223" t="s">
        <v>1138</v>
      </c>
    </row>
    <row r="650" spans="1:9">
      <c r="A650" s="237" t="s">
        <v>1139</v>
      </c>
      <c r="B650" s="237"/>
      <c r="C650" s="237"/>
      <c r="D650" s="237"/>
      <c r="H650" s="232">
        <v>2100206</v>
      </c>
      <c r="I650" s="223" t="s">
        <v>1140</v>
      </c>
    </row>
    <row r="651" spans="1:9">
      <c r="A651" s="237" t="s">
        <v>1141</v>
      </c>
      <c r="B651" s="237"/>
      <c r="C651" s="237"/>
      <c r="D651" s="237"/>
      <c r="H651" s="232">
        <v>2100207</v>
      </c>
      <c r="I651" s="223" t="s">
        <v>1142</v>
      </c>
    </row>
    <row r="652" spans="1:9">
      <c r="A652" s="237" t="s">
        <v>1143</v>
      </c>
      <c r="B652" s="237"/>
      <c r="C652" s="237"/>
      <c r="D652" s="237"/>
      <c r="H652" s="232">
        <v>2100208</v>
      </c>
      <c r="I652" s="223" t="s">
        <v>1144</v>
      </c>
    </row>
    <row r="653" spans="1:9">
      <c r="A653" s="237" t="s">
        <v>1145</v>
      </c>
      <c r="B653" s="237"/>
      <c r="C653" s="237"/>
      <c r="D653" s="237"/>
      <c r="H653" s="232">
        <v>2100209</v>
      </c>
      <c r="I653" s="223" t="s">
        <v>1146</v>
      </c>
    </row>
    <row r="654" spans="1:9">
      <c r="A654" s="237" t="s">
        <v>1147</v>
      </c>
      <c r="B654" s="237"/>
      <c r="C654" s="237"/>
      <c r="D654" s="237"/>
      <c r="H654" s="232">
        <v>2100210</v>
      </c>
      <c r="I654" s="223" t="s">
        <v>1148</v>
      </c>
    </row>
    <row r="655" spans="1:9">
      <c r="A655" s="237" t="s">
        <v>1149</v>
      </c>
      <c r="B655" s="255"/>
      <c r="C655" s="255"/>
      <c r="D655" s="255"/>
      <c r="H655" s="232">
        <v>2100211</v>
      </c>
      <c r="I655" s="223" t="s">
        <v>1150</v>
      </c>
    </row>
    <row r="656" spans="1:9">
      <c r="A656" s="237" t="s">
        <v>1151</v>
      </c>
      <c r="B656" s="255"/>
      <c r="C656" s="255"/>
      <c r="D656" s="255"/>
      <c r="H656" s="232">
        <v>2100299</v>
      </c>
      <c r="I656" s="223" t="s">
        <v>1152</v>
      </c>
    </row>
    <row r="657" spans="1:9">
      <c r="A657" s="204" t="s">
        <v>1153</v>
      </c>
      <c r="B657" s="201">
        <f>SUM(B658:B660)</f>
        <v>1341</v>
      </c>
      <c r="C657" s="201">
        <f>SUM(C658:C660)</f>
        <v>1184</v>
      </c>
      <c r="D657" s="201">
        <f>ROUND(B657/C657*100,2)</f>
        <v>113.26</v>
      </c>
      <c r="H657" s="232">
        <v>21003</v>
      </c>
      <c r="I657" s="223" t="s">
        <v>1154</v>
      </c>
    </row>
    <row r="658" spans="1:9">
      <c r="A658" s="237" t="s">
        <v>1155</v>
      </c>
      <c r="B658" s="255"/>
      <c r="C658" s="255"/>
      <c r="D658" s="255"/>
      <c r="H658" s="232">
        <v>2100301</v>
      </c>
      <c r="I658" s="223" t="s">
        <v>1156</v>
      </c>
    </row>
    <row r="659" spans="1:9">
      <c r="A659" s="237" t="s">
        <v>1157</v>
      </c>
      <c r="B659" s="255">
        <f>1045+104</f>
        <v>1149</v>
      </c>
      <c r="C659" s="264">
        <f>968+111</f>
        <v>1079</v>
      </c>
      <c r="D659" s="264">
        <f t="shared" ref="D659:D664" si="1">ROUND(B659/C659*100,2)</f>
        <v>106.49</v>
      </c>
      <c r="H659" s="232">
        <v>2100302</v>
      </c>
      <c r="I659" s="223" t="s">
        <v>1158</v>
      </c>
    </row>
    <row r="660" spans="1:9">
      <c r="A660" s="237" t="s">
        <v>1159</v>
      </c>
      <c r="B660" s="255">
        <f>86+106</f>
        <v>192</v>
      </c>
      <c r="C660" s="264">
        <v>105</v>
      </c>
      <c r="D660" s="264">
        <f t="shared" si="1"/>
        <v>182.86</v>
      </c>
      <c r="H660" s="232">
        <v>2100399</v>
      </c>
      <c r="I660" s="223" t="s">
        <v>1160</v>
      </c>
    </row>
    <row r="661" spans="1:9">
      <c r="A661" s="204" t="s">
        <v>1161</v>
      </c>
      <c r="B661" s="201">
        <f>SUM(B662:B672)</f>
        <v>1037</v>
      </c>
      <c r="C661" s="201">
        <f>SUM(C662:C672)</f>
        <v>1043</v>
      </c>
      <c r="D661" s="201">
        <f t="shared" si="1"/>
        <v>99.42</v>
      </c>
      <c r="H661" s="232">
        <v>21004</v>
      </c>
      <c r="I661" s="223" t="s">
        <v>1162</v>
      </c>
    </row>
    <row r="662" spans="1:9">
      <c r="A662" s="237" t="s">
        <v>1163</v>
      </c>
      <c r="B662" s="255">
        <v>375</v>
      </c>
      <c r="C662" s="264">
        <v>210</v>
      </c>
      <c r="D662" s="264">
        <f t="shared" si="1"/>
        <v>178.57</v>
      </c>
      <c r="H662" s="232">
        <v>2100401</v>
      </c>
      <c r="I662" s="223" t="s">
        <v>1164</v>
      </c>
    </row>
    <row r="663" spans="1:9">
      <c r="A663" s="237" t="s">
        <v>1165</v>
      </c>
      <c r="B663" s="255">
        <v>98</v>
      </c>
      <c r="C663" s="264">
        <v>91</v>
      </c>
      <c r="D663" s="264">
        <f t="shared" si="1"/>
        <v>107.69</v>
      </c>
      <c r="H663" s="232">
        <v>2100402</v>
      </c>
      <c r="I663" s="223" t="s">
        <v>1166</v>
      </c>
    </row>
    <row r="664" spans="1:9">
      <c r="A664" s="237" t="s">
        <v>1167</v>
      </c>
      <c r="B664" s="237">
        <v>442</v>
      </c>
      <c r="C664" s="264">
        <v>337</v>
      </c>
      <c r="D664" s="264">
        <f t="shared" si="1"/>
        <v>131.16</v>
      </c>
      <c r="H664" s="232">
        <v>2100403</v>
      </c>
      <c r="I664" s="223" t="s">
        <v>1168</v>
      </c>
    </row>
    <row r="665" spans="1:9">
      <c r="A665" s="237" t="s">
        <v>1169</v>
      </c>
      <c r="B665" s="237"/>
      <c r="C665" s="264"/>
      <c r="D665" s="264"/>
      <c r="H665" s="232">
        <v>2100404</v>
      </c>
      <c r="I665" s="223" t="s">
        <v>1170</v>
      </c>
    </row>
    <row r="666" spans="1:9">
      <c r="A666" s="237" t="s">
        <v>1171</v>
      </c>
      <c r="B666" s="237"/>
      <c r="C666" s="264"/>
      <c r="D666" s="264"/>
      <c r="H666" s="232">
        <v>2100405</v>
      </c>
      <c r="I666" s="223" t="s">
        <v>1172</v>
      </c>
    </row>
    <row r="667" spans="1:9">
      <c r="A667" s="237" t="s">
        <v>1173</v>
      </c>
      <c r="B667" s="237"/>
      <c r="C667" s="264"/>
      <c r="D667" s="264"/>
      <c r="H667" s="232">
        <v>2100406</v>
      </c>
      <c r="I667" s="223" t="s">
        <v>1174</v>
      </c>
    </row>
    <row r="668" spans="1:9">
      <c r="A668" s="237" t="s">
        <v>1175</v>
      </c>
      <c r="B668" s="237"/>
      <c r="C668" s="264"/>
      <c r="D668" s="264"/>
      <c r="H668" s="232">
        <v>2100407</v>
      </c>
      <c r="I668" s="223" t="s">
        <v>1176</v>
      </c>
    </row>
    <row r="669" spans="1:9">
      <c r="A669" s="237" t="s">
        <v>1177</v>
      </c>
      <c r="B669" s="237">
        <f>122</f>
        <v>122</v>
      </c>
      <c r="C669" s="264">
        <v>405</v>
      </c>
      <c r="D669" s="264">
        <f>ROUND(B669/C669*100,2)</f>
        <v>30.12</v>
      </c>
      <c r="H669" s="232">
        <v>2100408</v>
      </c>
      <c r="I669" s="223" t="s">
        <v>1178</v>
      </c>
    </row>
    <row r="670" spans="1:9">
      <c r="A670" s="237" t="s">
        <v>1179</v>
      </c>
      <c r="B670" s="237"/>
      <c r="C670" s="264"/>
      <c r="D670" s="264"/>
      <c r="H670" s="232">
        <v>2100409</v>
      </c>
      <c r="I670" s="223" t="s">
        <v>1180</v>
      </c>
    </row>
    <row r="671" spans="1:9">
      <c r="A671" s="237" t="s">
        <v>1181</v>
      </c>
      <c r="B671" s="237"/>
      <c r="C671" s="264"/>
      <c r="D671" s="264"/>
      <c r="H671" s="232">
        <v>2100410</v>
      </c>
      <c r="I671" s="223" t="s">
        <v>1182</v>
      </c>
    </row>
    <row r="672" spans="1:9">
      <c r="A672" s="237" t="s">
        <v>1183</v>
      </c>
      <c r="B672" s="237"/>
      <c r="C672" s="264"/>
      <c r="D672" s="264"/>
      <c r="H672" s="232">
        <v>2100499</v>
      </c>
      <c r="I672" s="223" t="s">
        <v>1184</v>
      </c>
    </row>
    <row r="673" spans="1:9">
      <c r="A673" s="204" t="s">
        <v>1185</v>
      </c>
      <c r="B673" s="192">
        <f>SUM(B674:B675)</f>
        <v>0</v>
      </c>
      <c r="C673" s="192">
        <f>SUM(C674:C675)</f>
        <v>0</v>
      </c>
      <c r="D673" s="192"/>
      <c r="H673" s="232">
        <v>21006</v>
      </c>
      <c r="I673" s="223" t="s">
        <v>1186</v>
      </c>
    </row>
    <row r="674" spans="1:9">
      <c r="A674" s="237" t="s">
        <v>1187</v>
      </c>
      <c r="B674" s="237"/>
      <c r="C674" s="237"/>
      <c r="D674" s="237"/>
      <c r="H674" s="232">
        <v>2100601</v>
      </c>
      <c r="I674" s="223" t="s">
        <v>1188</v>
      </c>
    </row>
    <row r="675" spans="1:9">
      <c r="A675" s="237" t="s">
        <v>1189</v>
      </c>
      <c r="B675" s="237"/>
      <c r="C675" s="237"/>
      <c r="D675" s="237"/>
      <c r="H675" s="232">
        <v>2100699</v>
      </c>
      <c r="I675" s="223" t="s">
        <v>1190</v>
      </c>
    </row>
    <row r="676" spans="1:9">
      <c r="A676" s="204" t="s">
        <v>1191</v>
      </c>
      <c r="B676" s="192">
        <f>SUM(B677:B679)</f>
        <v>685</v>
      </c>
      <c r="C676" s="192">
        <f>SUM(C677:C679)</f>
        <v>247</v>
      </c>
      <c r="D676" s="192">
        <f>ROUND(B676/C676*100,2)</f>
        <v>277.33</v>
      </c>
      <c r="H676" s="232">
        <v>21007</v>
      </c>
      <c r="I676" s="223" t="s">
        <v>1192</v>
      </c>
    </row>
    <row r="677" spans="1:9">
      <c r="A677" s="237" t="s">
        <v>1193</v>
      </c>
      <c r="B677" s="237">
        <v>36</v>
      </c>
      <c r="C677" s="264">
        <v>36</v>
      </c>
      <c r="D677" s="264">
        <f>ROUND(B677/C677*100,2)</f>
        <v>100</v>
      </c>
      <c r="H677" s="232">
        <v>2100716</v>
      </c>
      <c r="I677" s="223" t="s">
        <v>1194</v>
      </c>
    </row>
    <row r="678" spans="1:9">
      <c r="A678" s="237" t="s">
        <v>1195</v>
      </c>
      <c r="B678" s="237">
        <f>405+123</f>
        <v>528</v>
      </c>
      <c r="C678" s="264">
        <v>105</v>
      </c>
      <c r="D678" s="264">
        <f>ROUND(B678/C678*100,2)</f>
        <v>502.86</v>
      </c>
      <c r="H678" s="232">
        <v>2100717</v>
      </c>
      <c r="I678" s="223" t="s">
        <v>1196</v>
      </c>
    </row>
    <row r="679" spans="1:9">
      <c r="A679" s="237" t="s">
        <v>1197</v>
      </c>
      <c r="B679" s="237">
        <f>106+15</f>
        <v>121</v>
      </c>
      <c r="C679" s="264">
        <f>23+83</f>
        <v>106</v>
      </c>
      <c r="D679" s="264">
        <f>ROUND(B679/C679*100,2)</f>
        <v>114.15</v>
      </c>
      <c r="H679" s="232">
        <v>2100799</v>
      </c>
      <c r="I679" s="223" t="s">
        <v>1198</v>
      </c>
    </row>
    <row r="680" spans="1:9">
      <c r="A680" s="204" t="s">
        <v>1199</v>
      </c>
      <c r="B680" s="192">
        <f>SUM(B681:B684)</f>
        <v>250</v>
      </c>
      <c r="C680" s="192">
        <f>SUM(C681:C684)</f>
        <v>250</v>
      </c>
      <c r="D680" s="192">
        <f>ROUND(B680/C680*100,2)</f>
        <v>100</v>
      </c>
      <c r="H680" s="232">
        <v>21011</v>
      </c>
      <c r="I680" s="223" t="s">
        <v>1200</v>
      </c>
    </row>
    <row r="681" spans="1:9">
      <c r="A681" s="237" t="s">
        <v>1201</v>
      </c>
      <c r="B681" s="237"/>
      <c r="C681" s="237"/>
      <c r="D681" s="237"/>
      <c r="H681" s="232">
        <v>2101101</v>
      </c>
      <c r="I681" s="223" t="s">
        <v>1202</v>
      </c>
    </row>
    <row r="682" spans="1:9">
      <c r="A682" s="237" t="s">
        <v>1203</v>
      </c>
      <c r="B682" s="237"/>
      <c r="C682" s="237"/>
      <c r="D682" s="237"/>
      <c r="H682" s="232">
        <v>2101102</v>
      </c>
      <c r="I682" s="223" t="s">
        <v>1204</v>
      </c>
    </row>
    <row r="683" spans="1:9">
      <c r="A683" s="237" t="s">
        <v>1205</v>
      </c>
      <c r="B683" s="237"/>
      <c r="C683" s="237"/>
      <c r="D683" s="237"/>
      <c r="H683" s="232">
        <v>2101103</v>
      </c>
      <c r="I683" s="223" t="s">
        <v>1206</v>
      </c>
    </row>
    <row r="684" spans="1:9">
      <c r="A684" s="237" t="s">
        <v>1207</v>
      </c>
      <c r="B684" s="237">
        <v>250</v>
      </c>
      <c r="C684" s="237">
        <v>250</v>
      </c>
      <c r="D684" s="237">
        <f>ROUND(B684/C684*100,2)</f>
        <v>100</v>
      </c>
      <c r="H684" s="232">
        <v>2101199</v>
      </c>
      <c r="I684" s="223" t="s">
        <v>1208</v>
      </c>
    </row>
    <row r="685" spans="1:9">
      <c r="A685" s="204" t="s">
        <v>1209</v>
      </c>
      <c r="B685" s="192">
        <f>SUM(B686:B688)</f>
        <v>573</v>
      </c>
      <c r="C685" s="192">
        <f>SUM(C686:C688)</f>
        <v>951</v>
      </c>
      <c r="D685" s="192">
        <f>ROUND(B685/C685*100,2)</f>
        <v>60.25</v>
      </c>
      <c r="H685" s="232">
        <v>21012</v>
      </c>
      <c r="I685" s="223" t="s">
        <v>1210</v>
      </c>
    </row>
    <row r="686" spans="1:9">
      <c r="A686" s="237" t="s">
        <v>1211</v>
      </c>
      <c r="B686" s="237"/>
      <c r="C686" s="237"/>
      <c r="D686" s="237"/>
      <c r="H686" s="232">
        <v>2101201</v>
      </c>
      <c r="I686" s="223" t="s">
        <v>1212</v>
      </c>
    </row>
    <row r="687" spans="1:9">
      <c r="A687" s="237" t="s">
        <v>1213</v>
      </c>
      <c r="B687" s="237"/>
      <c r="C687" s="237"/>
      <c r="D687" s="237"/>
      <c r="H687" s="232">
        <v>2101202</v>
      </c>
      <c r="I687" s="223" t="s">
        <v>1214</v>
      </c>
    </row>
    <row r="688" spans="1:9">
      <c r="A688" s="237" t="s">
        <v>1215</v>
      </c>
      <c r="B688" s="237">
        <v>573</v>
      </c>
      <c r="C688" s="264">
        <v>951</v>
      </c>
      <c r="D688" s="264">
        <f>ROUND(B688/C688*100,2)</f>
        <v>60.25</v>
      </c>
      <c r="H688" s="232">
        <v>2101299</v>
      </c>
      <c r="I688" s="223" t="s">
        <v>1216</v>
      </c>
    </row>
    <row r="689" spans="1:9">
      <c r="A689" s="204" t="s">
        <v>1217</v>
      </c>
      <c r="B689" s="192">
        <f>SUM(B690:B692)</f>
        <v>84</v>
      </c>
      <c r="C689" s="192">
        <f>SUM(C690:C692)</f>
        <v>60</v>
      </c>
      <c r="D689" s="192">
        <f>ROUND(B689/C689*100,2)</f>
        <v>140</v>
      </c>
      <c r="H689" s="232">
        <v>21013</v>
      </c>
      <c r="I689" s="223" t="s">
        <v>1218</v>
      </c>
    </row>
    <row r="690" spans="1:9">
      <c r="A690" s="237" t="s">
        <v>1219</v>
      </c>
      <c r="B690" s="237">
        <v>84</v>
      </c>
      <c r="C690" s="264">
        <v>60</v>
      </c>
      <c r="D690" s="264">
        <f>ROUND(B690/C690*100,2)</f>
        <v>140</v>
      </c>
      <c r="H690" s="232">
        <v>2101301</v>
      </c>
      <c r="I690" s="223" t="s">
        <v>1220</v>
      </c>
    </row>
    <row r="691" spans="1:9">
      <c r="A691" s="237" t="s">
        <v>1221</v>
      </c>
      <c r="B691" s="237"/>
      <c r="C691" s="237"/>
      <c r="D691" s="237"/>
      <c r="H691" s="232">
        <v>2101302</v>
      </c>
      <c r="I691" s="223" t="s">
        <v>1222</v>
      </c>
    </row>
    <row r="692" spans="1:9">
      <c r="A692" s="237" t="s">
        <v>1223</v>
      </c>
      <c r="B692" s="237"/>
      <c r="C692" s="237"/>
      <c r="D692" s="237"/>
      <c r="H692" s="232">
        <v>2101399</v>
      </c>
      <c r="I692" s="223" t="s">
        <v>1224</v>
      </c>
    </row>
    <row r="693" spans="1:9">
      <c r="A693" s="204" t="s">
        <v>1225</v>
      </c>
      <c r="B693" s="192">
        <f>SUM(B694:B695)</f>
        <v>4</v>
      </c>
      <c r="C693" s="192">
        <f>SUM(C694:C695)</f>
        <v>4</v>
      </c>
      <c r="D693" s="192">
        <f>ROUND(B693/C693*100,2)</f>
        <v>100</v>
      </c>
      <c r="H693" s="232">
        <v>21014</v>
      </c>
      <c r="I693" s="223" t="s">
        <v>1226</v>
      </c>
    </row>
    <row r="694" spans="1:9">
      <c r="A694" s="237" t="s">
        <v>1227</v>
      </c>
      <c r="B694" s="237">
        <v>4</v>
      </c>
      <c r="C694" s="237">
        <v>4</v>
      </c>
      <c r="D694" s="237">
        <f>ROUND(B694/C694*100,2)</f>
        <v>100</v>
      </c>
      <c r="H694" s="232">
        <v>2101401</v>
      </c>
      <c r="I694" s="223" t="s">
        <v>1228</v>
      </c>
    </row>
    <row r="695" spans="1:9">
      <c r="A695" s="237" t="s">
        <v>1229</v>
      </c>
      <c r="B695" s="237"/>
      <c r="C695" s="237"/>
      <c r="D695" s="237"/>
      <c r="H695" s="232">
        <v>2101499</v>
      </c>
      <c r="I695" s="223" t="s">
        <v>1230</v>
      </c>
    </row>
    <row r="696" spans="1:9">
      <c r="A696" s="205" t="s">
        <v>1231</v>
      </c>
      <c r="B696" s="192">
        <f>SUM(B697:B704)</f>
        <v>0</v>
      </c>
      <c r="C696" s="192">
        <f>SUM(C697:C704)</f>
        <v>0</v>
      </c>
      <c r="D696" s="192"/>
      <c r="H696" s="232">
        <v>21015</v>
      </c>
      <c r="I696" s="205" t="s">
        <v>1232</v>
      </c>
    </row>
    <row r="697" spans="1:9">
      <c r="A697" s="255" t="s">
        <v>237</v>
      </c>
      <c r="B697" s="237"/>
      <c r="C697" s="237"/>
      <c r="D697" s="237"/>
      <c r="H697" s="232">
        <v>2101501</v>
      </c>
      <c r="I697" s="255" t="s">
        <v>238</v>
      </c>
    </row>
    <row r="698" spans="1:9">
      <c r="A698" s="255" t="s">
        <v>239</v>
      </c>
      <c r="B698" s="237"/>
      <c r="C698" s="237"/>
      <c r="D698" s="237"/>
      <c r="H698" s="232">
        <v>2101502</v>
      </c>
      <c r="I698" s="255" t="s">
        <v>240</v>
      </c>
    </row>
    <row r="699" spans="1:9">
      <c r="A699" s="255" t="s">
        <v>241</v>
      </c>
      <c r="B699" s="237"/>
      <c r="C699" s="237"/>
      <c r="D699" s="237"/>
      <c r="H699" s="232">
        <v>2101503</v>
      </c>
      <c r="I699" s="255" t="s">
        <v>242</v>
      </c>
    </row>
    <row r="700" spans="1:9">
      <c r="A700" s="255" t="s">
        <v>321</v>
      </c>
      <c r="B700" s="237"/>
      <c r="C700" s="237"/>
      <c r="D700" s="237"/>
      <c r="H700" s="232">
        <v>2101504</v>
      </c>
      <c r="I700" s="255" t="s">
        <v>322</v>
      </c>
    </row>
    <row r="701" spans="1:9">
      <c r="A701" s="255" t="s">
        <v>1233</v>
      </c>
      <c r="B701" s="237"/>
      <c r="C701" s="237"/>
      <c r="D701" s="237"/>
      <c r="H701" s="232">
        <v>2101505</v>
      </c>
      <c r="I701" s="255" t="s">
        <v>1234</v>
      </c>
    </row>
    <row r="702" spans="1:9">
      <c r="A702" s="255" t="s">
        <v>1235</v>
      </c>
      <c r="B702" s="237"/>
      <c r="C702" s="237"/>
      <c r="D702" s="237"/>
      <c r="H702" s="232">
        <v>2101506</v>
      </c>
      <c r="I702" s="255" t="s">
        <v>1236</v>
      </c>
    </row>
    <row r="703" spans="1:9">
      <c r="A703" s="255" t="s">
        <v>255</v>
      </c>
      <c r="B703" s="237"/>
      <c r="C703" s="237"/>
      <c r="D703" s="237"/>
      <c r="H703" s="232">
        <v>2101550</v>
      </c>
      <c r="I703" s="255" t="s">
        <v>256</v>
      </c>
    </row>
    <row r="704" spans="1:9">
      <c r="A704" s="255" t="s">
        <v>1237</v>
      </c>
      <c r="B704" s="237"/>
      <c r="C704" s="237"/>
      <c r="D704" s="237"/>
      <c r="H704" s="232">
        <v>2101599</v>
      </c>
      <c r="I704" s="255" t="s">
        <v>1238</v>
      </c>
    </row>
    <row r="705" spans="1:9">
      <c r="A705" s="205" t="s">
        <v>1239</v>
      </c>
      <c r="B705" s="192">
        <f>SUM(B706)</f>
        <v>300</v>
      </c>
      <c r="C705" s="192">
        <f>SUM(C706)</f>
        <v>193</v>
      </c>
      <c r="D705" s="192">
        <f t="shared" ref="D705:D711" si="2">ROUND(B705/C705*100,2)</f>
        <v>155.44</v>
      </c>
      <c r="H705" s="232">
        <v>21016</v>
      </c>
      <c r="I705" s="205" t="s">
        <v>1240</v>
      </c>
    </row>
    <row r="706" spans="1:9">
      <c r="A706" s="255" t="s">
        <v>1241</v>
      </c>
      <c r="B706" s="237">
        <v>300</v>
      </c>
      <c r="C706" s="237">
        <v>193</v>
      </c>
      <c r="D706" s="237">
        <f t="shared" si="2"/>
        <v>155.44</v>
      </c>
      <c r="H706" s="232">
        <v>2101601</v>
      </c>
      <c r="I706" s="255" t="s">
        <v>1242</v>
      </c>
    </row>
    <row r="707" spans="1:9">
      <c r="A707" s="265" t="s">
        <v>1243</v>
      </c>
      <c r="B707" s="192">
        <f>SUM(B708)</f>
        <v>447</v>
      </c>
      <c r="C707" s="192">
        <f>SUM(C708)</f>
        <v>700</v>
      </c>
      <c r="D707" s="192">
        <f t="shared" si="2"/>
        <v>63.86</v>
      </c>
      <c r="H707" s="232">
        <v>21099</v>
      </c>
      <c r="I707" s="265" t="s">
        <v>1244</v>
      </c>
    </row>
    <row r="708" spans="1:9">
      <c r="A708" s="266" t="s">
        <v>1245</v>
      </c>
      <c r="B708" s="237">
        <v>447</v>
      </c>
      <c r="C708" s="257">
        <v>700</v>
      </c>
      <c r="D708" s="257">
        <f t="shared" si="2"/>
        <v>63.86</v>
      </c>
      <c r="H708" s="232">
        <v>2109901</v>
      </c>
      <c r="I708" s="266" t="s">
        <v>1244</v>
      </c>
    </row>
    <row r="709" spans="1:9">
      <c r="A709" s="267" t="s">
        <v>176</v>
      </c>
      <c r="B709" s="199">
        <f>SUM(B710,B719,B723,B731,B737,B744,B750,B753,B756,B757,B758,B764,B765,B766,B781)</f>
        <v>4333</v>
      </c>
      <c r="C709" s="199">
        <f>SUM(C710,C719,C723,C731,C737,C744,C750,C753,C756,C757,C758,C764,C765,C766,C781)</f>
        <v>4059</v>
      </c>
      <c r="D709" s="199">
        <f t="shared" si="2"/>
        <v>106.75</v>
      </c>
      <c r="E709">
        <v>4059</v>
      </c>
      <c r="F709">
        <f>B709-4333</f>
        <v>0</v>
      </c>
      <c r="H709" s="267">
        <v>211</v>
      </c>
      <c r="I709" s="267" t="s">
        <v>176</v>
      </c>
    </row>
    <row r="710" spans="1:9">
      <c r="A710" s="268" t="s">
        <v>1246</v>
      </c>
      <c r="B710" s="192">
        <f>SUM(B711:B718)</f>
        <v>301</v>
      </c>
      <c r="C710" s="192">
        <f>SUM(C711:C718)</f>
        <v>283</v>
      </c>
      <c r="D710" s="192">
        <f t="shared" si="2"/>
        <v>106.36</v>
      </c>
      <c r="H710" s="232">
        <v>21101</v>
      </c>
      <c r="I710" s="223" t="s">
        <v>1247</v>
      </c>
    </row>
    <row r="711" spans="1:9">
      <c r="A711" s="269" t="s">
        <v>237</v>
      </c>
      <c r="B711" s="237">
        <v>271</v>
      </c>
      <c r="C711" s="264">
        <f>233+25</f>
        <v>258</v>
      </c>
      <c r="D711" s="264">
        <f t="shared" si="2"/>
        <v>105.04</v>
      </c>
      <c r="H711" s="232">
        <v>2110101</v>
      </c>
      <c r="I711" s="223" t="s">
        <v>238</v>
      </c>
    </row>
    <row r="712" spans="1:9">
      <c r="A712" s="269" t="s">
        <v>239</v>
      </c>
      <c r="B712" s="237"/>
      <c r="C712" s="264"/>
      <c r="D712" s="264"/>
      <c r="H712" s="232">
        <v>2110102</v>
      </c>
      <c r="I712" s="223" t="s">
        <v>240</v>
      </c>
    </row>
    <row r="713" spans="1:9">
      <c r="A713" s="269" t="s">
        <v>241</v>
      </c>
      <c r="B713" s="237"/>
      <c r="C713" s="264"/>
      <c r="D713" s="264"/>
      <c r="H713" s="232">
        <v>2110103</v>
      </c>
      <c r="I713" s="223" t="s">
        <v>242</v>
      </c>
    </row>
    <row r="714" spans="1:9">
      <c r="A714" s="269" t="s">
        <v>1248</v>
      </c>
      <c r="B714" s="237"/>
      <c r="C714" s="264"/>
      <c r="D714" s="264"/>
      <c r="H714" s="232">
        <v>2110104</v>
      </c>
      <c r="I714" s="269" t="s">
        <v>1249</v>
      </c>
    </row>
    <row r="715" spans="1:9">
      <c r="A715" s="269" t="s">
        <v>1250</v>
      </c>
      <c r="B715" s="237"/>
      <c r="C715" s="264"/>
      <c r="D715" s="264"/>
      <c r="H715" s="232">
        <v>2110105</v>
      </c>
      <c r="I715" s="223" t="s">
        <v>1251</v>
      </c>
    </row>
    <row r="716" spans="1:9">
      <c r="A716" s="269" t="s">
        <v>1252</v>
      </c>
      <c r="B716" s="237"/>
      <c r="C716" s="264"/>
      <c r="D716" s="264"/>
      <c r="H716" s="232">
        <v>2110106</v>
      </c>
      <c r="I716" s="269" t="s">
        <v>1253</v>
      </c>
    </row>
    <row r="717" spans="1:9">
      <c r="A717" s="269" t="s">
        <v>1254</v>
      </c>
      <c r="B717" s="255"/>
      <c r="C717" s="264"/>
      <c r="D717" s="264"/>
      <c r="H717" s="232">
        <v>2110107</v>
      </c>
      <c r="I717" s="269" t="s">
        <v>1255</v>
      </c>
    </row>
    <row r="718" spans="1:9">
      <c r="A718" s="269" t="s">
        <v>1256</v>
      </c>
      <c r="B718" s="255">
        <f>75-45</f>
        <v>30</v>
      </c>
      <c r="C718" s="264">
        <v>25</v>
      </c>
      <c r="D718" s="264">
        <f>ROUND(B718/C718*100,2)</f>
        <v>120</v>
      </c>
      <c r="H718" s="232">
        <v>2110199</v>
      </c>
      <c r="I718" s="223" t="s">
        <v>1257</v>
      </c>
    </row>
    <row r="719" spans="1:9">
      <c r="A719" s="268" t="s">
        <v>1258</v>
      </c>
      <c r="B719" s="201">
        <f>SUM(B720:B722)</f>
        <v>0</v>
      </c>
      <c r="C719" s="201">
        <f>SUM(C720:C722)</f>
        <v>0</v>
      </c>
      <c r="D719" s="201"/>
      <c r="H719" s="232">
        <v>21102</v>
      </c>
      <c r="I719" s="223" t="s">
        <v>1259</v>
      </c>
    </row>
    <row r="720" spans="1:9">
      <c r="A720" s="269" t="s">
        <v>1260</v>
      </c>
      <c r="B720" s="255"/>
      <c r="C720" s="255"/>
      <c r="D720" s="255"/>
      <c r="H720" s="232">
        <v>2110203</v>
      </c>
      <c r="I720" s="223" t="s">
        <v>1261</v>
      </c>
    </row>
    <row r="721" spans="1:9">
      <c r="A721" s="269" t="s">
        <v>1262</v>
      </c>
      <c r="B721" s="255"/>
      <c r="C721" s="255"/>
      <c r="D721" s="255"/>
      <c r="H721" s="232">
        <v>2110204</v>
      </c>
      <c r="I721" s="223" t="s">
        <v>1263</v>
      </c>
    </row>
    <row r="722" spans="1:9">
      <c r="A722" s="269" t="s">
        <v>1264</v>
      </c>
      <c r="B722" s="255"/>
      <c r="C722" s="255"/>
      <c r="D722" s="255"/>
      <c r="H722" s="232">
        <v>2110299</v>
      </c>
      <c r="I722" s="223" t="s">
        <v>1265</v>
      </c>
    </row>
    <row r="723" spans="1:9">
      <c r="A723" s="268" t="s">
        <v>1266</v>
      </c>
      <c r="B723" s="201">
        <f>SUM(B724:B730)</f>
        <v>2907</v>
      </c>
      <c r="C723" s="201">
        <f>SUM(C724:C730)</f>
        <v>2651</v>
      </c>
      <c r="D723" s="201">
        <f>ROUND(B723/C723*100,2)</f>
        <v>109.66</v>
      </c>
      <c r="H723" s="232">
        <v>21103</v>
      </c>
      <c r="I723" s="223" t="s">
        <v>1267</v>
      </c>
    </row>
    <row r="724" spans="1:9">
      <c r="A724" s="269" t="s">
        <v>1268</v>
      </c>
      <c r="B724" s="255"/>
      <c r="C724" s="255"/>
      <c r="D724" s="255"/>
      <c r="H724" s="232">
        <v>2110301</v>
      </c>
      <c r="I724" s="223" t="s">
        <v>1269</v>
      </c>
    </row>
    <row r="725" spans="1:9">
      <c r="A725" s="269" t="s">
        <v>1270</v>
      </c>
      <c r="B725" s="255">
        <v>2907</v>
      </c>
      <c r="C725" s="264">
        <f>2651</f>
        <v>2651</v>
      </c>
      <c r="D725" s="264">
        <f>ROUND(B725/C725*100,2)</f>
        <v>109.66</v>
      </c>
      <c r="H725" s="232">
        <v>2110302</v>
      </c>
      <c r="I725" s="223" t="s">
        <v>1271</v>
      </c>
    </row>
    <row r="726" spans="1:9">
      <c r="A726" s="269" t="s">
        <v>1272</v>
      </c>
      <c r="B726" s="255"/>
      <c r="C726" s="255"/>
      <c r="D726" s="255"/>
      <c r="H726" s="232">
        <v>2110303</v>
      </c>
      <c r="I726" s="223" t="s">
        <v>1273</v>
      </c>
    </row>
    <row r="727" spans="1:9">
      <c r="A727" s="269" t="s">
        <v>1274</v>
      </c>
      <c r="B727" s="255"/>
      <c r="C727" s="255"/>
      <c r="D727" s="255"/>
      <c r="H727" s="232">
        <v>2110304</v>
      </c>
      <c r="I727" s="223" t="s">
        <v>1275</v>
      </c>
    </row>
    <row r="728" spans="1:9">
      <c r="A728" s="269" t="s">
        <v>1276</v>
      </c>
      <c r="B728" s="255"/>
      <c r="C728" s="255"/>
      <c r="D728" s="255"/>
      <c r="H728" s="232">
        <v>2110305</v>
      </c>
      <c r="I728" s="223" t="s">
        <v>1277</v>
      </c>
    </row>
    <row r="729" spans="1:9">
      <c r="A729" s="269" t="s">
        <v>1278</v>
      </c>
      <c r="B729" s="255"/>
      <c r="C729" s="255"/>
      <c r="D729" s="255"/>
      <c r="H729" s="232">
        <v>2110306</v>
      </c>
      <c r="I729" s="223" t="s">
        <v>1279</v>
      </c>
    </row>
    <row r="730" spans="1:9">
      <c r="A730" s="269" t="s">
        <v>1280</v>
      </c>
      <c r="B730" s="255"/>
      <c r="C730" s="255"/>
      <c r="D730" s="255"/>
      <c r="H730" s="232">
        <v>2110399</v>
      </c>
      <c r="I730" s="223" t="s">
        <v>1281</v>
      </c>
    </row>
    <row r="731" spans="1:9">
      <c r="A731" s="268" t="s">
        <v>1282</v>
      </c>
      <c r="B731" s="201">
        <f>SUM(B732:B736)</f>
        <v>0</v>
      </c>
      <c r="C731" s="201">
        <f>SUM(C732:C736)</f>
        <v>0</v>
      </c>
      <c r="D731" s="201"/>
      <c r="H731" s="232">
        <v>21104</v>
      </c>
      <c r="I731" s="223" t="s">
        <v>1283</v>
      </c>
    </row>
    <row r="732" spans="1:9">
      <c r="A732" s="269" t="s">
        <v>1284</v>
      </c>
      <c r="B732" s="255"/>
      <c r="C732" s="255"/>
      <c r="D732" s="255"/>
      <c r="H732" s="232">
        <v>2110401</v>
      </c>
      <c r="I732" s="223" t="s">
        <v>1285</v>
      </c>
    </row>
    <row r="733" spans="1:9">
      <c r="A733" s="269" t="s">
        <v>1286</v>
      </c>
      <c r="B733" s="255"/>
      <c r="C733" s="255"/>
      <c r="D733" s="255"/>
      <c r="H733" s="232">
        <v>2110402</v>
      </c>
      <c r="I733" s="223" t="s">
        <v>1287</v>
      </c>
    </row>
    <row r="734" spans="1:9">
      <c r="A734" s="269" t="s">
        <v>1288</v>
      </c>
      <c r="B734" s="255"/>
      <c r="C734" s="255"/>
      <c r="D734" s="255"/>
      <c r="H734" s="232">
        <v>2110403</v>
      </c>
      <c r="I734" s="223" t="s">
        <v>1289</v>
      </c>
    </row>
    <row r="735" spans="1:9">
      <c r="A735" s="269" t="s">
        <v>1290</v>
      </c>
      <c r="B735" s="237"/>
      <c r="C735" s="237"/>
      <c r="D735" s="237"/>
      <c r="H735" s="232">
        <v>2110404</v>
      </c>
      <c r="I735" s="223" t="s">
        <v>1291</v>
      </c>
    </row>
    <row r="736" spans="1:9">
      <c r="A736" s="269" t="s">
        <v>1292</v>
      </c>
      <c r="B736" s="237"/>
      <c r="C736" s="237"/>
      <c r="D736" s="237"/>
      <c r="H736" s="232">
        <v>2110499</v>
      </c>
      <c r="I736" s="223" t="s">
        <v>1293</v>
      </c>
    </row>
    <row r="737" spans="1:9">
      <c r="A737" s="268" t="s">
        <v>1294</v>
      </c>
      <c r="B737" s="192">
        <f>SUM(B738:B743)</f>
        <v>0</v>
      </c>
      <c r="C737" s="192">
        <f>SUM(C738:C743)</f>
        <v>0</v>
      </c>
      <c r="D737" s="192"/>
      <c r="H737" s="232">
        <v>21105</v>
      </c>
      <c r="I737" s="223" t="s">
        <v>1295</v>
      </c>
    </row>
    <row r="738" spans="1:9">
      <c r="A738" s="269" t="s">
        <v>1296</v>
      </c>
      <c r="B738" s="237"/>
      <c r="C738" s="237"/>
      <c r="D738" s="237"/>
      <c r="H738" s="232">
        <v>2110501</v>
      </c>
      <c r="I738" s="223" t="s">
        <v>1297</v>
      </c>
    </row>
    <row r="739" spans="1:9">
      <c r="A739" s="269" t="s">
        <v>1298</v>
      </c>
      <c r="B739" s="237"/>
      <c r="C739" s="237"/>
      <c r="D739" s="237"/>
      <c r="H739" s="232">
        <v>2110502</v>
      </c>
      <c r="I739" s="223" t="s">
        <v>1299</v>
      </c>
    </row>
    <row r="740" spans="1:9">
      <c r="A740" s="269" t="s">
        <v>1300</v>
      </c>
      <c r="B740" s="237"/>
      <c r="C740" s="237"/>
      <c r="D740" s="237"/>
      <c r="H740" s="232">
        <v>2110503</v>
      </c>
      <c r="I740" s="223" t="s">
        <v>1301</v>
      </c>
    </row>
    <row r="741" spans="1:9">
      <c r="A741" s="269" t="s">
        <v>1302</v>
      </c>
      <c r="B741" s="237"/>
      <c r="C741" s="237"/>
      <c r="D741" s="237"/>
      <c r="H741" s="232">
        <v>2110506</v>
      </c>
      <c r="I741" s="223" t="s">
        <v>1303</v>
      </c>
    </row>
    <row r="742" spans="1:9">
      <c r="A742" s="269" t="s">
        <v>1304</v>
      </c>
      <c r="B742" s="237"/>
      <c r="C742" s="237"/>
      <c r="D742" s="237"/>
      <c r="H742" s="232">
        <v>2110507</v>
      </c>
      <c r="I742" s="223" t="s">
        <v>1305</v>
      </c>
    </row>
    <row r="743" spans="1:9">
      <c r="A743" s="269" t="s">
        <v>1306</v>
      </c>
      <c r="B743" s="237"/>
      <c r="C743" s="237"/>
      <c r="D743" s="237"/>
      <c r="H743" s="232">
        <v>2110599</v>
      </c>
      <c r="I743" s="223" t="s">
        <v>1307</v>
      </c>
    </row>
    <row r="744" spans="1:9">
      <c r="A744" s="268" t="s">
        <v>1308</v>
      </c>
      <c r="B744" s="192">
        <f>SUM(B745:B749)</f>
        <v>0</v>
      </c>
      <c r="C744" s="192">
        <f>SUM(C745:C749)</f>
        <v>0</v>
      </c>
      <c r="D744" s="192"/>
      <c r="H744" s="232">
        <v>21106</v>
      </c>
      <c r="I744" s="223" t="s">
        <v>1309</v>
      </c>
    </row>
    <row r="745" spans="1:9">
      <c r="A745" s="269" t="s">
        <v>1310</v>
      </c>
      <c r="B745" s="237"/>
      <c r="C745" s="237"/>
      <c r="D745" s="237"/>
      <c r="H745" s="232">
        <v>2110602</v>
      </c>
      <c r="I745" s="223" t="s">
        <v>1311</v>
      </c>
    </row>
    <row r="746" spans="1:9">
      <c r="A746" s="269" t="s">
        <v>1312</v>
      </c>
      <c r="B746" s="237"/>
      <c r="C746" s="237"/>
      <c r="D746" s="237"/>
      <c r="H746" s="232">
        <v>2110603</v>
      </c>
      <c r="I746" s="223" t="s">
        <v>1313</v>
      </c>
    </row>
    <row r="747" spans="1:9">
      <c r="A747" s="269" t="s">
        <v>1314</v>
      </c>
      <c r="B747" s="237"/>
      <c r="C747" s="237"/>
      <c r="D747" s="237"/>
      <c r="H747" s="232">
        <v>2110604</v>
      </c>
      <c r="I747" s="223" t="s">
        <v>1315</v>
      </c>
    </row>
    <row r="748" spans="1:9">
      <c r="A748" s="269" t="s">
        <v>1316</v>
      </c>
      <c r="B748" s="237"/>
      <c r="C748" s="237"/>
      <c r="D748" s="237"/>
      <c r="H748" s="232">
        <v>2110605</v>
      </c>
      <c r="I748" s="223" t="s">
        <v>1317</v>
      </c>
    </row>
    <row r="749" spans="1:9">
      <c r="A749" s="269" t="s">
        <v>1318</v>
      </c>
      <c r="B749" s="237"/>
      <c r="C749" s="237"/>
      <c r="D749" s="237"/>
      <c r="H749" s="232">
        <v>2110699</v>
      </c>
      <c r="I749" s="223" t="s">
        <v>1319</v>
      </c>
    </row>
    <row r="750" spans="1:9">
      <c r="A750" s="268" t="s">
        <v>1320</v>
      </c>
      <c r="B750" s="192">
        <f>SUM(B751:B752)</f>
        <v>0</v>
      </c>
      <c r="C750" s="192">
        <f>SUM(C751:C752)</f>
        <v>0</v>
      </c>
      <c r="D750" s="192"/>
      <c r="H750" s="232">
        <v>21107</v>
      </c>
      <c r="I750" s="223" t="s">
        <v>1321</v>
      </c>
    </row>
    <row r="751" spans="1:9">
      <c r="A751" s="269" t="s">
        <v>1322</v>
      </c>
      <c r="B751" s="237"/>
      <c r="C751" s="237"/>
      <c r="D751" s="237"/>
      <c r="H751" s="232">
        <v>2110704</v>
      </c>
      <c r="I751" s="223" t="s">
        <v>1323</v>
      </c>
    </row>
    <row r="752" spans="1:9">
      <c r="A752" s="269" t="s">
        <v>1324</v>
      </c>
      <c r="B752" s="237"/>
      <c r="C752" s="237"/>
      <c r="D752" s="237"/>
      <c r="H752" s="232">
        <v>2110799</v>
      </c>
      <c r="I752" s="223" t="s">
        <v>1325</v>
      </c>
    </row>
    <row r="753" spans="1:9">
      <c r="A753" s="268" t="s">
        <v>1326</v>
      </c>
      <c r="B753" s="192">
        <f>SUM(B754:B755)</f>
        <v>0</v>
      </c>
      <c r="C753" s="192">
        <f>SUM(C754:C755)</f>
        <v>0</v>
      </c>
      <c r="D753" s="192"/>
      <c r="H753" s="232">
        <v>21108</v>
      </c>
      <c r="I753" s="223" t="s">
        <v>1327</v>
      </c>
    </row>
    <row r="754" spans="1:9">
      <c r="A754" s="269" t="s">
        <v>1328</v>
      </c>
      <c r="B754" s="237"/>
      <c r="C754" s="237"/>
      <c r="D754" s="237"/>
      <c r="H754" s="232">
        <v>2110804</v>
      </c>
      <c r="I754" s="223" t="s">
        <v>1329</v>
      </c>
    </row>
    <row r="755" spans="1:9">
      <c r="A755" s="269" t="s">
        <v>1330</v>
      </c>
      <c r="B755" s="237"/>
      <c r="C755" s="237"/>
      <c r="D755" s="237"/>
      <c r="H755" s="232">
        <v>2110899</v>
      </c>
      <c r="I755" s="223" t="s">
        <v>1331</v>
      </c>
    </row>
    <row r="756" spans="1:9">
      <c r="A756" s="268" t="s">
        <v>1332</v>
      </c>
      <c r="B756" s="204"/>
      <c r="C756" s="204"/>
      <c r="D756" s="204"/>
      <c r="H756" s="252">
        <v>2110901</v>
      </c>
      <c r="I756" s="254" t="s">
        <v>1333</v>
      </c>
    </row>
    <row r="757" spans="1:9">
      <c r="A757" s="268" t="s">
        <v>1334</v>
      </c>
      <c r="B757" s="204"/>
      <c r="C757" s="204"/>
      <c r="D757" s="204"/>
      <c r="H757" s="252">
        <v>2111001</v>
      </c>
      <c r="I757" s="254" t="s">
        <v>1335</v>
      </c>
    </row>
    <row r="758" spans="1:9">
      <c r="A758" s="268" t="s">
        <v>1336</v>
      </c>
      <c r="B758" s="192">
        <f>SUM(B759:B763)</f>
        <v>45</v>
      </c>
      <c r="C758" s="192">
        <f>SUM(C759:C763)</f>
        <v>45</v>
      </c>
      <c r="D758" s="192">
        <f>ROUND(B758/C758*100,2)</f>
        <v>100</v>
      </c>
      <c r="H758" s="232">
        <v>21111</v>
      </c>
      <c r="I758" s="223" t="s">
        <v>1337</v>
      </c>
    </row>
    <row r="759" spans="1:9">
      <c r="A759" s="269" t="s">
        <v>1338</v>
      </c>
      <c r="B759" s="237"/>
      <c r="C759" s="237"/>
      <c r="D759" s="237"/>
      <c r="H759" s="232">
        <v>2111101</v>
      </c>
      <c r="I759" s="269" t="s">
        <v>1339</v>
      </c>
    </row>
    <row r="760" spans="1:9">
      <c r="A760" s="269" t="s">
        <v>1340</v>
      </c>
      <c r="B760" s="237"/>
      <c r="C760" s="237"/>
      <c r="D760" s="237"/>
      <c r="H760" s="232">
        <v>2111102</v>
      </c>
      <c r="I760" s="269" t="s">
        <v>1341</v>
      </c>
    </row>
    <row r="761" spans="1:9">
      <c r="A761" s="269" t="s">
        <v>1342</v>
      </c>
      <c r="B761" s="237"/>
      <c r="C761" s="237"/>
      <c r="D761" s="237"/>
      <c r="H761" s="232">
        <v>2111103</v>
      </c>
      <c r="I761" s="223" t="s">
        <v>1343</v>
      </c>
    </row>
    <row r="762" spans="1:9">
      <c r="A762" s="269" t="s">
        <v>1344</v>
      </c>
      <c r="B762" s="237">
        <v>45</v>
      </c>
      <c r="C762" s="264">
        <v>45</v>
      </c>
      <c r="D762" s="264">
        <f>ROUND(B762/C762*100,2)</f>
        <v>100</v>
      </c>
      <c r="H762" s="232">
        <v>2111104</v>
      </c>
      <c r="I762" s="223" t="s">
        <v>1345</v>
      </c>
    </row>
    <row r="763" spans="1:9">
      <c r="A763" s="269" t="s">
        <v>1346</v>
      </c>
      <c r="B763" s="237"/>
      <c r="C763" s="237"/>
      <c r="D763" s="237"/>
      <c r="H763" s="232">
        <v>2111199</v>
      </c>
      <c r="I763" s="223" t="s">
        <v>1347</v>
      </c>
    </row>
    <row r="764" spans="1:9">
      <c r="A764" s="268" t="s">
        <v>1348</v>
      </c>
      <c r="B764" s="204"/>
      <c r="C764" s="204"/>
      <c r="D764" s="204"/>
      <c r="H764" s="252">
        <v>2111201</v>
      </c>
      <c r="I764" s="254" t="s">
        <v>1349</v>
      </c>
    </row>
    <row r="765" spans="1:9">
      <c r="A765" s="268" t="s">
        <v>1350</v>
      </c>
      <c r="B765" s="204"/>
      <c r="C765" s="204"/>
      <c r="D765" s="204"/>
      <c r="H765" s="252">
        <v>2111301</v>
      </c>
      <c r="I765" s="254" t="s">
        <v>1351</v>
      </c>
    </row>
    <row r="766" spans="1:9">
      <c r="A766" s="268" t="s">
        <v>1352</v>
      </c>
      <c r="B766" s="192">
        <f>SUM(B767:B780)</f>
        <v>0</v>
      </c>
      <c r="C766" s="192">
        <f>SUM(C767:C780)</f>
        <v>0</v>
      </c>
      <c r="D766" s="192"/>
      <c r="H766" s="232">
        <v>21114</v>
      </c>
      <c r="I766" s="223" t="s">
        <v>1353</v>
      </c>
    </row>
    <row r="767" spans="1:9">
      <c r="A767" s="269" t="s">
        <v>237</v>
      </c>
      <c r="B767" s="237"/>
      <c r="C767" s="237"/>
      <c r="D767" s="237"/>
      <c r="H767" s="232">
        <v>2111401</v>
      </c>
      <c r="I767" s="223" t="s">
        <v>238</v>
      </c>
    </row>
    <row r="768" spans="1:9">
      <c r="A768" s="269" t="s">
        <v>239</v>
      </c>
      <c r="B768" s="237"/>
      <c r="C768" s="237"/>
      <c r="D768" s="237"/>
      <c r="H768" s="232">
        <v>2111402</v>
      </c>
      <c r="I768" s="223" t="s">
        <v>240</v>
      </c>
    </row>
    <row r="769" spans="1:9">
      <c r="A769" s="269" t="s">
        <v>241</v>
      </c>
      <c r="B769" s="237"/>
      <c r="C769" s="237"/>
      <c r="D769" s="237"/>
      <c r="H769" s="232">
        <v>2111403</v>
      </c>
      <c r="I769" s="223" t="s">
        <v>242</v>
      </c>
    </row>
    <row r="770" spans="1:9">
      <c r="A770" s="269" t="s">
        <v>1354</v>
      </c>
      <c r="B770" s="237"/>
      <c r="C770" s="237"/>
      <c r="D770" s="237"/>
      <c r="H770" s="232">
        <v>2111404</v>
      </c>
      <c r="I770" s="223" t="s">
        <v>1355</v>
      </c>
    </row>
    <row r="771" spans="1:9">
      <c r="A771" s="269" t="s">
        <v>1356</v>
      </c>
      <c r="B771" s="237"/>
      <c r="C771" s="237"/>
      <c r="D771" s="237"/>
      <c r="H771" s="232">
        <v>2111405</v>
      </c>
      <c r="I771" s="223" t="s">
        <v>1357</v>
      </c>
    </row>
    <row r="772" spans="1:9">
      <c r="A772" s="269" t="s">
        <v>1358</v>
      </c>
      <c r="B772" s="237"/>
      <c r="C772" s="237"/>
      <c r="D772" s="237"/>
      <c r="H772" s="232">
        <v>2111406</v>
      </c>
      <c r="I772" s="223" t="s">
        <v>1359</v>
      </c>
    </row>
    <row r="773" spans="1:9">
      <c r="A773" s="269" t="s">
        <v>1360</v>
      </c>
      <c r="B773" s="237"/>
      <c r="C773" s="237"/>
      <c r="D773" s="237"/>
      <c r="H773" s="232">
        <v>2111407</v>
      </c>
      <c r="I773" s="223" t="s">
        <v>1361</v>
      </c>
    </row>
    <row r="774" spans="1:9">
      <c r="A774" s="269" t="s">
        <v>1362</v>
      </c>
      <c r="B774" s="237"/>
      <c r="C774" s="237"/>
      <c r="D774" s="237"/>
      <c r="H774" s="232">
        <v>2111408</v>
      </c>
      <c r="I774" s="223" t="s">
        <v>1363</v>
      </c>
    </row>
    <row r="775" spans="1:9">
      <c r="A775" s="269" t="s">
        <v>1364</v>
      </c>
      <c r="B775" s="237"/>
      <c r="C775" s="237"/>
      <c r="D775" s="237"/>
      <c r="H775" s="232">
        <v>2111409</v>
      </c>
      <c r="I775" s="223" t="s">
        <v>1365</v>
      </c>
    </row>
    <row r="776" spans="1:9">
      <c r="A776" s="269" t="s">
        <v>1366</v>
      </c>
      <c r="B776" s="237"/>
      <c r="C776" s="237"/>
      <c r="D776" s="237"/>
      <c r="H776" s="232">
        <v>2111410</v>
      </c>
      <c r="I776" s="223" t="s">
        <v>1367</v>
      </c>
    </row>
    <row r="777" spans="1:9">
      <c r="A777" s="269" t="s">
        <v>321</v>
      </c>
      <c r="B777" s="237"/>
      <c r="C777" s="237"/>
      <c r="D777" s="237"/>
      <c r="H777" s="232">
        <v>2111411</v>
      </c>
      <c r="I777" s="223" t="s">
        <v>322</v>
      </c>
    </row>
    <row r="778" spans="1:9">
      <c r="A778" s="269" t="s">
        <v>1368</v>
      </c>
      <c r="B778" s="237"/>
      <c r="C778" s="237"/>
      <c r="D778" s="237"/>
      <c r="H778" s="232">
        <v>2111413</v>
      </c>
      <c r="I778" s="223" t="s">
        <v>1369</v>
      </c>
    </row>
    <row r="779" spans="1:9">
      <c r="A779" s="269" t="s">
        <v>255</v>
      </c>
      <c r="B779" s="237"/>
      <c r="C779" s="237"/>
      <c r="D779" s="237"/>
      <c r="H779" s="232">
        <v>2111450</v>
      </c>
      <c r="I779" s="223" t="s">
        <v>256</v>
      </c>
    </row>
    <row r="780" spans="1:9">
      <c r="A780" s="269" t="s">
        <v>1370</v>
      </c>
      <c r="B780" s="237"/>
      <c r="C780" s="237"/>
      <c r="D780" s="237"/>
      <c r="H780" s="232">
        <v>2111499</v>
      </c>
      <c r="I780" s="223" t="s">
        <v>1371</v>
      </c>
    </row>
    <row r="781" spans="1:9">
      <c r="A781" s="268" t="s">
        <v>1372</v>
      </c>
      <c r="B781" s="207">
        <f>1330-250</f>
        <v>1080</v>
      </c>
      <c r="C781" s="208">
        <v>1080</v>
      </c>
      <c r="D781" s="208">
        <f>ROUND(B781/C781*100,2)</f>
        <v>100</v>
      </c>
      <c r="H781" s="232">
        <v>2119901</v>
      </c>
      <c r="I781" s="223" t="s">
        <v>1373</v>
      </c>
    </row>
    <row r="782" spans="1:9">
      <c r="A782" s="267" t="s">
        <v>177</v>
      </c>
      <c r="B782" s="199">
        <f>SUM(B783,B794,B795,B798,B799,B800)</f>
        <v>2323</v>
      </c>
      <c r="C782" s="199">
        <f>SUM(C783,C794,C795,C798,C799,C800)</f>
        <v>2218</v>
      </c>
      <c r="D782" s="199">
        <f>ROUND(B782/C782*100,2)</f>
        <v>104.73</v>
      </c>
      <c r="H782" s="232">
        <v>212</v>
      </c>
      <c r="I782" s="223" t="s">
        <v>1374</v>
      </c>
    </row>
    <row r="783" spans="1:9">
      <c r="A783" s="268" t="s">
        <v>1375</v>
      </c>
      <c r="B783" s="192">
        <f>SUM(B784:B793)</f>
        <v>1368</v>
      </c>
      <c r="C783" s="192">
        <f>SUM(C784:C793)</f>
        <v>1308</v>
      </c>
      <c r="D783" s="192">
        <f>ROUND(B783/C783*100,2)</f>
        <v>104.59</v>
      </c>
      <c r="H783" s="232">
        <v>21201</v>
      </c>
      <c r="I783" s="223" t="s">
        <v>1376</v>
      </c>
    </row>
    <row r="784" spans="1:9">
      <c r="A784" s="269" t="s">
        <v>1377</v>
      </c>
      <c r="B784" s="237">
        <v>539</v>
      </c>
      <c r="C784" s="264">
        <v>580</v>
      </c>
      <c r="D784" s="264">
        <f>ROUND(B784/C784*100,2)</f>
        <v>92.93</v>
      </c>
      <c r="H784" s="232">
        <v>2120101</v>
      </c>
      <c r="I784" s="223" t="s">
        <v>238</v>
      </c>
    </row>
    <row r="785" spans="1:9">
      <c r="A785" s="269" t="s">
        <v>1378</v>
      </c>
      <c r="B785" s="237"/>
      <c r="C785" s="237"/>
      <c r="D785" s="237"/>
      <c r="H785" s="232">
        <v>2120102</v>
      </c>
      <c r="I785" s="223" t="s">
        <v>240</v>
      </c>
    </row>
    <row r="786" spans="1:9">
      <c r="A786" s="269" t="s">
        <v>1379</v>
      </c>
      <c r="B786" s="237"/>
      <c r="C786" s="237"/>
      <c r="D786" s="237"/>
      <c r="H786" s="232">
        <v>2120103</v>
      </c>
      <c r="I786" s="223" t="s">
        <v>242</v>
      </c>
    </row>
    <row r="787" spans="1:9">
      <c r="A787" s="269" t="s">
        <v>1380</v>
      </c>
      <c r="B787" s="237">
        <v>277</v>
      </c>
      <c r="C787" s="264">
        <v>383</v>
      </c>
      <c r="D787" s="264">
        <f>ROUND(B787/C787*100,2)</f>
        <v>72.32</v>
      </c>
      <c r="H787" s="232">
        <v>2120104</v>
      </c>
      <c r="I787" s="223" t="s">
        <v>1381</v>
      </c>
    </row>
    <row r="788" spans="1:9">
      <c r="A788" s="269" t="s">
        <v>1382</v>
      </c>
      <c r="B788" s="237"/>
      <c r="C788" s="237"/>
      <c r="D788" s="237"/>
      <c r="H788" s="232">
        <v>2120105</v>
      </c>
      <c r="I788" s="269" t="s">
        <v>1383</v>
      </c>
    </row>
    <row r="789" spans="1:9">
      <c r="A789" s="269" t="s">
        <v>1384</v>
      </c>
      <c r="B789" s="237"/>
      <c r="C789" s="237"/>
      <c r="D789" s="237"/>
      <c r="H789" s="232">
        <v>2120106</v>
      </c>
      <c r="I789" s="223" t="s">
        <v>1385</v>
      </c>
    </row>
    <row r="790" spans="1:9">
      <c r="A790" s="269" t="s">
        <v>1386</v>
      </c>
      <c r="B790" s="237"/>
      <c r="C790" s="237"/>
      <c r="D790" s="237"/>
      <c r="H790" s="232">
        <v>2120107</v>
      </c>
      <c r="I790" s="223" t="s">
        <v>1387</v>
      </c>
    </row>
    <row r="791" spans="1:9">
      <c r="A791" s="269" t="s">
        <v>1388</v>
      </c>
      <c r="B791" s="237"/>
      <c r="C791" s="237"/>
      <c r="D791" s="237"/>
      <c r="H791" s="232">
        <v>2120109</v>
      </c>
      <c r="I791" s="223" t="s">
        <v>1389</v>
      </c>
    </row>
    <row r="792" spans="1:9">
      <c r="A792" s="269" t="s">
        <v>1390</v>
      </c>
      <c r="B792" s="237"/>
      <c r="C792" s="237"/>
      <c r="D792" s="237"/>
      <c r="H792" s="232">
        <v>2120110</v>
      </c>
      <c r="I792" s="223" t="s">
        <v>1391</v>
      </c>
    </row>
    <row r="793" spans="1:9">
      <c r="A793" s="269" t="s">
        <v>1392</v>
      </c>
      <c r="B793" s="237">
        <v>552</v>
      </c>
      <c r="C793" s="264">
        <v>345</v>
      </c>
      <c r="D793" s="264">
        <f>ROUND(B793/C793*100,2)</f>
        <v>160</v>
      </c>
      <c r="H793" s="232">
        <v>2120199</v>
      </c>
      <c r="I793" s="223" t="s">
        <v>1393</v>
      </c>
    </row>
    <row r="794" spans="1:9">
      <c r="A794" s="268" t="s">
        <v>1394</v>
      </c>
      <c r="B794" s="207">
        <v>0</v>
      </c>
      <c r="C794" s="207"/>
      <c r="D794" s="207"/>
      <c r="H794" s="252">
        <v>2120201</v>
      </c>
      <c r="I794" s="254" t="s">
        <v>1395</v>
      </c>
    </row>
    <row r="795" spans="1:9">
      <c r="A795" s="268" t="s">
        <v>1396</v>
      </c>
      <c r="B795" s="192">
        <f>SUM(B796:B797)</f>
        <v>0</v>
      </c>
      <c r="C795" s="192"/>
      <c r="D795" s="192"/>
      <c r="H795" s="232">
        <v>21203</v>
      </c>
      <c r="I795" s="223" t="s">
        <v>1397</v>
      </c>
    </row>
    <row r="796" spans="1:9">
      <c r="A796" s="269" t="s">
        <v>1398</v>
      </c>
      <c r="B796" s="237"/>
      <c r="C796" s="237"/>
      <c r="D796" s="237"/>
      <c r="H796" s="232">
        <v>2120303</v>
      </c>
      <c r="I796" s="223" t="s">
        <v>1399</v>
      </c>
    </row>
    <row r="797" spans="1:9">
      <c r="A797" s="269" t="s">
        <v>1400</v>
      </c>
      <c r="B797" s="237"/>
      <c r="C797" s="237"/>
      <c r="D797" s="237"/>
      <c r="H797" s="232">
        <v>2120399</v>
      </c>
      <c r="I797" s="223" t="s">
        <v>1401</v>
      </c>
    </row>
    <row r="798" spans="1:9">
      <c r="A798" s="268" t="s">
        <v>1402</v>
      </c>
      <c r="B798" s="207">
        <f>626+29</f>
        <v>655</v>
      </c>
      <c r="C798" s="207">
        <v>610</v>
      </c>
      <c r="D798" s="207">
        <f>ROUND(B798/C798*100,2)</f>
        <v>107.38</v>
      </c>
      <c r="H798" s="232">
        <v>2120501</v>
      </c>
      <c r="I798" s="223" t="s">
        <v>1403</v>
      </c>
    </row>
    <row r="799" spans="1:9">
      <c r="A799" s="268" t="s">
        <v>1404</v>
      </c>
      <c r="B799" s="204"/>
      <c r="C799" s="204"/>
      <c r="D799" s="204"/>
      <c r="H799" s="252">
        <v>2120601</v>
      </c>
      <c r="I799" s="254" t="s">
        <v>1405</v>
      </c>
    </row>
    <row r="800" spans="1:9">
      <c r="A800" s="268" t="s">
        <v>1406</v>
      </c>
      <c r="B800" s="207">
        <v>300</v>
      </c>
      <c r="C800" s="207">
        <v>300</v>
      </c>
      <c r="D800" s="207">
        <f>ROUND(B800/C800*100,2)</f>
        <v>100</v>
      </c>
      <c r="H800" s="252">
        <v>2129999</v>
      </c>
      <c r="I800" s="254" t="s">
        <v>1407</v>
      </c>
    </row>
    <row r="801" spans="1:9">
      <c r="A801" s="267" t="s">
        <v>178</v>
      </c>
      <c r="B801" s="199">
        <f>SUM(B802,B827,B852,B878,B889,B900,B906,B913,B920,,B923)</f>
        <v>10599</v>
      </c>
      <c r="C801" s="199">
        <f>SUM(C802,C827,C852,C878,C889,C900,C906,C913,C920,,C923)</f>
        <v>9938</v>
      </c>
      <c r="D801" s="199">
        <f>ROUND(B801/C801*100,2)</f>
        <v>106.65</v>
      </c>
      <c r="E801">
        <f>B801-10599</f>
        <v>0</v>
      </c>
      <c r="H801" s="232">
        <v>213</v>
      </c>
      <c r="I801" s="223" t="s">
        <v>1408</v>
      </c>
    </row>
    <row r="802" spans="1:9">
      <c r="A802" s="268" t="s">
        <v>1409</v>
      </c>
      <c r="B802" s="192">
        <f>SUM(B803:B826)</f>
        <v>1388</v>
      </c>
      <c r="C802" s="192">
        <f>SUM(C803:C826)</f>
        <v>1289</v>
      </c>
      <c r="D802" s="192">
        <f>ROUND(B802/C802*100,2)</f>
        <v>107.68</v>
      </c>
      <c r="H802" s="232">
        <v>21301</v>
      </c>
      <c r="I802" s="223" t="s">
        <v>1410</v>
      </c>
    </row>
    <row r="803" spans="1:9">
      <c r="A803" s="269" t="s">
        <v>1377</v>
      </c>
      <c r="B803" s="237">
        <v>1198</v>
      </c>
      <c r="C803" s="264">
        <v>1191</v>
      </c>
      <c r="D803" s="264">
        <f>ROUND(B803/C803*100,2)</f>
        <v>100.59</v>
      </c>
      <c r="H803" s="232">
        <v>2130101</v>
      </c>
      <c r="I803" s="223" t="s">
        <v>238</v>
      </c>
    </row>
    <row r="804" spans="1:9">
      <c r="A804" s="269" t="s">
        <v>1378</v>
      </c>
      <c r="B804" s="237"/>
      <c r="C804" s="264"/>
      <c r="D804" s="264"/>
      <c r="H804" s="232">
        <v>2130102</v>
      </c>
      <c r="I804" s="223" t="s">
        <v>240</v>
      </c>
    </row>
    <row r="805" spans="1:9">
      <c r="A805" s="269" t="s">
        <v>1379</v>
      </c>
      <c r="B805" s="237"/>
      <c r="C805" s="264"/>
      <c r="D805" s="264"/>
      <c r="H805" s="232">
        <v>2130103</v>
      </c>
      <c r="I805" s="223" t="s">
        <v>242</v>
      </c>
    </row>
    <row r="806" spans="1:9">
      <c r="A806" s="269" t="s">
        <v>1411</v>
      </c>
      <c r="B806" s="237"/>
      <c r="C806" s="264"/>
      <c r="D806" s="264"/>
      <c r="H806" s="232">
        <v>2130104</v>
      </c>
      <c r="I806" s="223" t="s">
        <v>256</v>
      </c>
    </row>
    <row r="807" spans="1:9">
      <c r="A807" s="269" t="s">
        <v>1412</v>
      </c>
      <c r="B807" s="237"/>
      <c r="C807" s="264"/>
      <c r="D807" s="264"/>
      <c r="H807" s="232">
        <v>2130105</v>
      </c>
      <c r="I807" s="223" t="s">
        <v>1413</v>
      </c>
    </row>
    <row r="808" spans="1:9">
      <c r="A808" s="269" t="s">
        <v>1414</v>
      </c>
      <c r="B808" s="237"/>
      <c r="C808" s="264"/>
      <c r="D808" s="264"/>
      <c r="H808" s="232">
        <v>2130106</v>
      </c>
      <c r="I808" s="223" t="s">
        <v>1415</v>
      </c>
    </row>
    <row r="809" spans="1:9">
      <c r="A809" s="269" t="s">
        <v>1416</v>
      </c>
      <c r="B809" s="237">
        <v>18</v>
      </c>
      <c r="C809" s="264">
        <v>18</v>
      </c>
      <c r="D809" s="264">
        <f>ROUND(B809/C809*100,2)</f>
        <v>100</v>
      </c>
      <c r="H809" s="232">
        <v>2130108</v>
      </c>
      <c r="I809" s="223" t="s">
        <v>1417</v>
      </c>
    </row>
    <row r="810" spans="1:9">
      <c r="A810" s="269" t="s">
        <v>1418</v>
      </c>
      <c r="B810" s="237">
        <v>1</v>
      </c>
      <c r="C810" s="264">
        <v>1</v>
      </c>
      <c r="D810" s="264">
        <f>ROUND(B810/C810*100,2)</f>
        <v>100</v>
      </c>
      <c r="H810" s="232">
        <v>2130109</v>
      </c>
      <c r="I810" s="223" t="s">
        <v>1419</v>
      </c>
    </row>
    <row r="811" spans="1:9">
      <c r="A811" s="269" t="s">
        <v>1420</v>
      </c>
      <c r="B811" s="237">
        <v>1</v>
      </c>
      <c r="C811" s="264">
        <v>1</v>
      </c>
      <c r="D811" s="264">
        <f>ROUND(B811/C811*100,2)</f>
        <v>100</v>
      </c>
      <c r="H811" s="232">
        <v>2130110</v>
      </c>
      <c r="I811" s="223" t="s">
        <v>1421</v>
      </c>
    </row>
    <row r="812" spans="1:9">
      <c r="A812" s="269" t="s">
        <v>1422</v>
      </c>
      <c r="B812" s="237"/>
      <c r="C812" s="264"/>
      <c r="D812" s="264"/>
      <c r="H812" s="232">
        <v>2130111</v>
      </c>
      <c r="I812" s="223" t="s">
        <v>1423</v>
      </c>
    </row>
    <row r="813" spans="1:9">
      <c r="A813" s="269" t="s">
        <v>1424</v>
      </c>
      <c r="B813" s="237"/>
      <c r="C813" s="264"/>
      <c r="D813" s="264"/>
      <c r="H813" s="232">
        <v>2130112</v>
      </c>
      <c r="I813" s="223" t="s">
        <v>1425</v>
      </c>
    </row>
    <row r="814" spans="1:9">
      <c r="A814" s="269" t="s">
        <v>1426</v>
      </c>
      <c r="B814" s="237"/>
      <c r="C814" s="264"/>
      <c r="D814" s="264"/>
      <c r="H814" s="232">
        <v>2130114</v>
      </c>
      <c r="I814" s="223" t="s">
        <v>1427</v>
      </c>
    </row>
    <row r="815" spans="1:9">
      <c r="A815" s="269" t="s">
        <v>1428</v>
      </c>
      <c r="B815" s="237"/>
      <c r="C815" s="264"/>
      <c r="D815" s="264"/>
      <c r="H815" s="232">
        <v>2130119</v>
      </c>
      <c r="I815" s="223" t="s">
        <v>1429</v>
      </c>
    </row>
    <row r="816" spans="1:9">
      <c r="A816" s="269" t="s">
        <v>1430</v>
      </c>
      <c r="B816" s="237"/>
      <c r="C816" s="264"/>
      <c r="D816" s="264"/>
      <c r="H816" s="232">
        <v>2130120</v>
      </c>
      <c r="I816" s="223" t="s">
        <v>1431</v>
      </c>
    </row>
    <row r="817" spans="1:9">
      <c r="A817" s="269" t="s">
        <v>1432</v>
      </c>
      <c r="B817" s="237"/>
      <c r="C817" s="264"/>
      <c r="D817" s="264"/>
      <c r="H817" s="232">
        <v>2130121</v>
      </c>
      <c r="I817" s="223" t="s">
        <v>1433</v>
      </c>
    </row>
    <row r="818" spans="1:9">
      <c r="A818" s="269" t="s">
        <v>1434</v>
      </c>
      <c r="B818" s="237"/>
      <c r="C818" s="264"/>
      <c r="D818" s="264"/>
      <c r="H818" s="232">
        <v>2130122</v>
      </c>
      <c r="I818" s="223" t="s">
        <v>1435</v>
      </c>
    </row>
    <row r="819" spans="1:9">
      <c r="A819" s="269" t="s">
        <v>1436</v>
      </c>
      <c r="B819" s="237"/>
      <c r="C819" s="264"/>
      <c r="D819" s="264"/>
      <c r="H819" s="232">
        <v>2130124</v>
      </c>
      <c r="I819" s="223" t="s">
        <v>1437</v>
      </c>
    </row>
    <row r="820" spans="1:9">
      <c r="A820" s="269" t="s">
        <v>1438</v>
      </c>
      <c r="B820" s="237"/>
      <c r="C820" s="264"/>
      <c r="D820" s="264"/>
      <c r="H820" s="232">
        <v>2130125</v>
      </c>
      <c r="I820" s="223" t="s">
        <v>1439</v>
      </c>
    </row>
    <row r="821" spans="1:9">
      <c r="A821" s="269" t="s">
        <v>1440</v>
      </c>
      <c r="B821" s="237">
        <v>22</v>
      </c>
      <c r="C821" s="264">
        <v>22</v>
      </c>
      <c r="D821" s="264">
        <f>ROUND(B821/C821*100,2)</f>
        <v>100</v>
      </c>
      <c r="H821" s="232">
        <v>2130126</v>
      </c>
      <c r="I821" s="223" t="s">
        <v>1441</v>
      </c>
    </row>
    <row r="822" spans="1:9">
      <c r="A822" s="269" t="s">
        <v>1442</v>
      </c>
      <c r="B822" s="237"/>
      <c r="C822" s="264"/>
      <c r="D822" s="264"/>
      <c r="H822" s="232">
        <v>2130135</v>
      </c>
      <c r="I822" s="223" t="s">
        <v>1443</v>
      </c>
    </row>
    <row r="823" spans="1:9">
      <c r="A823" s="269" t="s">
        <v>1444</v>
      </c>
      <c r="B823" s="237"/>
      <c r="C823" s="264"/>
      <c r="D823" s="264"/>
      <c r="H823" s="232">
        <v>2130142</v>
      </c>
      <c r="I823" s="223" t="s">
        <v>1445</v>
      </c>
    </row>
    <row r="824" spans="1:9">
      <c r="A824" s="269" t="s">
        <v>1446</v>
      </c>
      <c r="B824" s="237"/>
      <c r="C824" s="264"/>
      <c r="D824" s="264"/>
      <c r="H824" s="232">
        <v>2130148</v>
      </c>
      <c r="I824" s="223" t="s">
        <v>1447</v>
      </c>
    </row>
    <row r="825" spans="1:9">
      <c r="A825" s="269" t="s">
        <v>1448</v>
      </c>
      <c r="B825" s="237"/>
      <c r="C825" s="264"/>
      <c r="D825" s="264"/>
      <c r="H825" s="232">
        <v>2130152</v>
      </c>
      <c r="I825" s="223" t="s">
        <v>1449</v>
      </c>
    </row>
    <row r="826" spans="1:9">
      <c r="A826" s="269" t="s">
        <v>1450</v>
      </c>
      <c r="B826" s="237">
        <v>148</v>
      </c>
      <c r="C826" s="264">
        <v>56</v>
      </c>
      <c r="D826" s="264">
        <f>ROUND(B826/C826*100,2)</f>
        <v>264.29</v>
      </c>
      <c r="H826" s="232">
        <v>2130199</v>
      </c>
      <c r="I826" s="223" t="s">
        <v>1451</v>
      </c>
    </row>
    <row r="827" spans="1:9">
      <c r="A827" s="268" t="s">
        <v>1452</v>
      </c>
      <c r="B827" s="192">
        <f>SUM(B828:B851)</f>
        <v>2757</v>
      </c>
      <c r="C827" s="192">
        <f>SUM(C828:C851)</f>
        <v>2696</v>
      </c>
      <c r="D827" s="192">
        <f>ROUND(B827/C827*100,2)</f>
        <v>102.26</v>
      </c>
      <c r="H827" s="232">
        <v>21302</v>
      </c>
      <c r="I827" s="223" t="s">
        <v>1453</v>
      </c>
    </row>
    <row r="828" spans="1:9">
      <c r="A828" s="269" t="s">
        <v>1377</v>
      </c>
      <c r="B828" s="237">
        <v>942</v>
      </c>
      <c r="C828" s="264">
        <v>1317</v>
      </c>
      <c r="D828" s="264">
        <f>ROUND(B828/C828*100,2)</f>
        <v>71.53</v>
      </c>
      <c r="H828" s="232">
        <v>2130201</v>
      </c>
      <c r="I828" s="223" t="s">
        <v>238</v>
      </c>
    </row>
    <row r="829" spans="1:9">
      <c r="A829" s="269" t="s">
        <v>1378</v>
      </c>
      <c r="B829" s="237"/>
      <c r="C829" s="264"/>
      <c r="D829" s="264"/>
      <c r="H829" s="232">
        <v>2130202</v>
      </c>
      <c r="I829" s="223" t="s">
        <v>240</v>
      </c>
    </row>
    <row r="830" spans="1:9">
      <c r="A830" s="269" t="s">
        <v>1379</v>
      </c>
      <c r="B830" s="237"/>
      <c r="C830" s="264"/>
      <c r="D830" s="264"/>
      <c r="H830" s="232">
        <v>2130203</v>
      </c>
      <c r="I830" s="223" t="s">
        <v>242</v>
      </c>
    </row>
    <row r="831" spans="1:9">
      <c r="A831" s="266" t="s">
        <v>1454</v>
      </c>
      <c r="B831" s="237"/>
      <c r="C831" s="264"/>
      <c r="D831" s="264"/>
      <c r="H831" s="232">
        <v>2130204</v>
      </c>
      <c r="I831" s="266" t="s">
        <v>1455</v>
      </c>
    </row>
    <row r="832" spans="1:9">
      <c r="A832" s="269" t="s">
        <v>1456</v>
      </c>
      <c r="B832" s="237"/>
      <c r="C832" s="264"/>
      <c r="D832" s="264"/>
      <c r="H832" s="232">
        <v>2130205</v>
      </c>
      <c r="I832" s="223" t="s">
        <v>1457</v>
      </c>
    </row>
    <row r="833" spans="1:9">
      <c r="A833" s="269" t="s">
        <v>1458</v>
      </c>
      <c r="B833" s="237"/>
      <c r="C833" s="264"/>
      <c r="D833" s="264"/>
      <c r="H833" s="232">
        <v>2130206</v>
      </c>
      <c r="I833" s="269" t="s">
        <v>1459</v>
      </c>
    </row>
    <row r="834" spans="1:9">
      <c r="A834" s="269" t="s">
        <v>1460</v>
      </c>
      <c r="B834" s="237"/>
      <c r="C834" s="264"/>
      <c r="D834" s="264"/>
      <c r="H834" s="232">
        <v>2130207</v>
      </c>
      <c r="I834" s="223" t="s">
        <v>1461</v>
      </c>
    </row>
    <row r="835" spans="1:9">
      <c r="A835" s="269" t="s">
        <v>1462</v>
      </c>
      <c r="B835" s="237">
        <v>686</v>
      </c>
      <c r="C835" s="264"/>
      <c r="D835" s="264"/>
      <c r="H835" s="232">
        <v>2130209</v>
      </c>
      <c r="I835" s="223" t="s">
        <v>1463</v>
      </c>
    </row>
    <row r="836" spans="1:9">
      <c r="A836" s="266" t="s">
        <v>1464</v>
      </c>
      <c r="B836" s="237">
        <v>293</v>
      </c>
      <c r="C836" s="264">
        <v>634</v>
      </c>
      <c r="D836" s="264">
        <f>ROUND(B836/C836*100,2)</f>
        <v>46.21</v>
      </c>
      <c r="H836" s="232">
        <v>2130210</v>
      </c>
      <c r="I836" s="266" t="s">
        <v>1465</v>
      </c>
    </row>
    <row r="837" spans="1:9">
      <c r="A837" s="269" t="s">
        <v>1466</v>
      </c>
      <c r="B837" s="237"/>
      <c r="C837" s="264"/>
      <c r="D837" s="264"/>
      <c r="H837" s="232">
        <v>2130211</v>
      </c>
      <c r="I837" s="223" t="s">
        <v>1467</v>
      </c>
    </row>
    <row r="838" spans="1:9">
      <c r="A838" s="269" t="s">
        <v>1468</v>
      </c>
      <c r="B838" s="237"/>
      <c r="C838" s="264"/>
      <c r="D838" s="264"/>
      <c r="H838" s="232">
        <v>2130212</v>
      </c>
      <c r="I838" s="223" t="s">
        <v>1469</v>
      </c>
    </row>
    <row r="839" spans="1:9">
      <c r="A839" s="266" t="s">
        <v>1470</v>
      </c>
      <c r="B839" s="237">
        <v>601</v>
      </c>
      <c r="C839" s="264"/>
      <c r="D839" s="264"/>
      <c r="H839" s="232">
        <v>2130213</v>
      </c>
      <c r="I839" s="266" t="s">
        <v>1471</v>
      </c>
    </row>
    <row r="840" spans="1:9">
      <c r="A840" s="269" t="s">
        <v>1472</v>
      </c>
      <c r="B840" s="237"/>
      <c r="C840" s="264">
        <v>466</v>
      </c>
      <c r="D840" s="264">
        <f>ROUND(B840/C840*100,2)</f>
        <v>0</v>
      </c>
      <c r="H840" s="232">
        <v>2130217</v>
      </c>
      <c r="I840" s="223" t="s">
        <v>1473</v>
      </c>
    </row>
    <row r="841" spans="1:9">
      <c r="A841" s="266" t="s">
        <v>1474</v>
      </c>
      <c r="B841" s="237"/>
      <c r="C841" s="264"/>
      <c r="D841" s="264"/>
      <c r="H841" s="232">
        <v>2130220</v>
      </c>
      <c r="I841" s="266" t="s">
        <v>519</v>
      </c>
    </row>
    <row r="842" spans="1:9">
      <c r="A842" s="266" t="s">
        <v>1475</v>
      </c>
      <c r="B842" s="237"/>
      <c r="C842" s="264"/>
      <c r="D842" s="264"/>
      <c r="H842" s="232">
        <v>2130221</v>
      </c>
      <c r="I842" s="266" t="s">
        <v>1476</v>
      </c>
    </row>
    <row r="843" spans="1:9">
      <c r="A843" s="269" t="s">
        <v>1477</v>
      </c>
      <c r="B843" s="237"/>
      <c r="C843" s="264"/>
      <c r="D843" s="264"/>
      <c r="H843" s="232">
        <v>2130223</v>
      </c>
      <c r="I843" s="223" t="s">
        <v>1478</v>
      </c>
    </row>
    <row r="844" spans="1:9">
      <c r="A844" s="269" t="s">
        <v>1479</v>
      </c>
      <c r="B844" s="237"/>
      <c r="C844" s="264"/>
      <c r="D844" s="264"/>
      <c r="H844" s="232">
        <v>2130226</v>
      </c>
      <c r="I844" s="223" t="s">
        <v>1480</v>
      </c>
    </row>
    <row r="845" spans="1:9">
      <c r="A845" s="266" t="s">
        <v>1481</v>
      </c>
      <c r="B845" s="237"/>
      <c r="C845" s="264"/>
      <c r="D845" s="264"/>
      <c r="H845" s="232">
        <v>2130227</v>
      </c>
      <c r="I845" s="266" t="s">
        <v>1482</v>
      </c>
    </row>
    <row r="846" spans="1:9">
      <c r="A846" s="269" t="s">
        <v>1483</v>
      </c>
      <c r="B846" s="237"/>
      <c r="C846" s="264"/>
      <c r="D846" s="264"/>
      <c r="H846" s="232">
        <v>2130232</v>
      </c>
      <c r="I846" s="223" t="s">
        <v>1484</v>
      </c>
    </row>
    <row r="847" spans="1:9">
      <c r="A847" s="266" t="s">
        <v>1485</v>
      </c>
      <c r="B847" s="237"/>
      <c r="C847" s="264"/>
      <c r="D847" s="264"/>
      <c r="H847" s="232">
        <v>2130234</v>
      </c>
      <c r="I847" s="266" t="s">
        <v>1486</v>
      </c>
    </row>
    <row r="848" spans="1:9">
      <c r="A848" s="266" t="s">
        <v>1487</v>
      </c>
      <c r="B848" s="237"/>
      <c r="C848" s="264"/>
      <c r="D848" s="264"/>
      <c r="H848" s="232">
        <v>2130235</v>
      </c>
      <c r="I848" s="266" t="s">
        <v>1488</v>
      </c>
    </row>
    <row r="849" spans="1:9">
      <c r="A849" s="266" t="s">
        <v>1489</v>
      </c>
      <c r="B849" s="237"/>
      <c r="C849" s="264"/>
      <c r="D849" s="264"/>
      <c r="H849" s="232">
        <v>2130236</v>
      </c>
      <c r="I849" s="266" t="s">
        <v>1490</v>
      </c>
    </row>
    <row r="850" spans="1:9">
      <c r="A850" s="266" t="s">
        <v>1491</v>
      </c>
      <c r="B850" s="237"/>
      <c r="C850" s="264">
        <v>12</v>
      </c>
      <c r="D850" s="264">
        <f>ROUND(B850/C850*100,2)</f>
        <v>0</v>
      </c>
      <c r="H850" s="232">
        <v>2130237</v>
      </c>
      <c r="I850" s="266" t="s">
        <v>1492</v>
      </c>
    </row>
    <row r="851" spans="1:9">
      <c r="A851" s="269" t="s">
        <v>1493</v>
      </c>
      <c r="B851" s="237">
        <v>235</v>
      </c>
      <c r="C851" s="264">
        <v>267</v>
      </c>
      <c r="D851" s="264">
        <f>ROUND(B851/C851*100,2)</f>
        <v>88.01</v>
      </c>
      <c r="H851" s="232">
        <v>2130299</v>
      </c>
      <c r="I851" s="223" t="s">
        <v>1494</v>
      </c>
    </row>
    <row r="852" spans="1:9">
      <c r="A852" s="268" t="s">
        <v>1495</v>
      </c>
      <c r="B852" s="192">
        <f>SUM(B853:B877)</f>
        <v>819</v>
      </c>
      <c r="C852" s="192">
        <f>SUM(C853:C877)</f>
        <v>749</v>
      </c>
      <c r="D852" s="192">
        <f>ROUND(B852/C852*100,2)</f>
        <v>109.35</v>
      </c>
      <c r="H852" s="232">
        <v>21303</v>
      </c>
      <c r="I852" s="223" t="s">
        <v>1496</v>
      </c>
    </row>
    <row r="853" spans="1:9">
      <c r="A853" s="269" t="s">
        <v>1377</v>
      </c>
      <c r="B853" s="237">
        <v>390</v>
      </c>
      <c r="C853" s="264">
        <v>380</v>
      </c>
      <c r="D853" s="264">
        <f>ROUND(B853/C853*100,2)</f>
        <v>102.63</v>
      </c>
      <c r="H853" s="232">
        <v>2130301</v>
      </c>
      <c r="I853" s="223" t="s">
        <v>238</v>
      </c>
    </row>
    <row r="854" spans="1:9">
      <c r="A854" s="269" t="s">
        <v>1378</v>
      </c>
      <c r="B854" s="237"/>
      <c r="C854" s="264"/>
      <c r="D854" s="264"/>
      <c r="H854" s="232">
        <v>2130302</v>
      </c>
      <c r="I854" s="223" t="s">
        <v>240</v>
      </c>
    </row>
    <row r="855" spans="1:9">
      <c r="A855" s="269" t="s">
        <v>1379</v>
      </c>
      <c r="B855" s="237"/>
      <c r="C855" s="264"/>
      <c r="D855" s="264"/>
      <c r="H855" s="232">
        <v>2130303</v>
      </c>
      <c r="I855" s="223" t="s">
        <v>242</v>
      </c>
    </row>
    <row r="856" spans="1:9">
      <c r="A856" s="269" t="s">
        <v>1497</v>
      </c>
      <c r="B856" s="237"/>
      <c r="C856" s="264"/>
      <c r="D856" s="264"/>
      <c r="H856" s="232">
        <v>2130304</v>
      </c>
      <c r="I856" s="223" t="s">
        <v>1498</v>
      </c>
    </row>
    <row r="857" spans="1:9">
      <c r="A857" s="269" t="s">
        <v>1499</v>
      </c>
      <c r="B857" s="237">
        <v>100</v>
      </c>
      <c r="C857" s="264">
        <v>100</v>
      </c>
      <c r="D857" s="264">
        <f>ROUND(B857/C857*100,2)</f>
        <v>100</v>
      </c>
      <c r="H857" s="232">
        <v>2130305</v>
      </c>
      <c r="I857" s="223" t="s">
        <v>1500</v>
      </c>
    </row>
    <row r="858" spans="1:9">
      <c r="A858" s="269" t="s">
        <v>1501</v>
      </c>
      <c r="B858" s="237">
        <v>102</v>
      </c>
      <c r="C858" s="264">
        <v>102</v>
      </c>
      <c r="D858" s="264">
        <f>ROUND(B858/C858*100,2)</f>
        <v>100</v>
      </c>
      <c r="H858" s="232">
        <v>2130306</v>
      </c>
      <c r="I858" s="223" t="s">
        <v>1502</v>
      </c>
    </row>
    <row r="859" spans="1:9">
      <c r="A859" s="269" t="s">
        <v>1503</v>
      </c>
      <c r="B859" s="237"/>
      <c r="C859" s="264"/>
      <c r="D859" s="264"/>
      <c r="H859" s="232">
        <v>2130307</v>
      </c>
      <c r="I859" s="223" t="s">
        <v>1504</v>
      </c>
    </row>
    <row r="860" spans="1:9">
      <c r="A860" s="269" t="s">
        <v>1505</v>
      </c>
      <c r="B860" s="237"/>
      <c r="C860" s="264"/>
      <c r="D860" s="264"/>
      <c r="H860" s="232">
        <v>2130308</v>
      </c>
      <c r="I860" s="223" t="s">
        <v>1506</v>
      </c>
    </row>
    <row r="861" spans="1:9">
      <c r="A861" s="269" t="s">
        <v>1507</v>
      </c>
      <c r="B861" s="237"/>
      <c r="C861" s="264"/>
      <c r="D861" s="264"/>
      <c r="H861" s="232">
        <v>2130309</v>
      </c>
      <c r="I861" s="223" t="s">
        <v>1508</v>
      </c>
    </row>
    <row r="862" spans="1:9">
      <c r="A862" s="269" t="s">
        <v>1509</v>
      </c>
      <c r="B862" s="237"/>
      <c r="C862" s="264"/>
      <c r="D862" s="264"/>
      <c r="H862" s="232">
        <v>2130310</v>
      </c>
      <c r="I862" s="223" t="s">
        <v>1510</v>
      </c>
    </row>
    <row r="863" spans="1:9">
      <c r="A863" s="269" t="s">
        <v>1511</v>
      </c>
      <c r="B863" s="237"/>
      <c r="C863" s="264"/>
      <c r="D863" s="264"/>
      <c r="H863" s="232">
        <v>2130311</v>
      </c>
      <c r="I863" s="223" t="s">
        <v>1512</v>
      </c>
    </row>
    <row r="864" spans="1:9">
      <c r="A864" s="269" t="s">
        <v>1513</v>
      </c>
      <c r="B864" s="237"/>
      <c r="C864" s="264"/>
      <c r="D864" s="264"/>
      <c r="H864" s="232">
        <v>2130312</v>
      </c>
      <c r="I864" s="223" t="s">
        <v>1514</v>
      </c>
    </row>
    <row r="865" spans="1:9">
      <c r="A865" s="269" t="s">
        <v>1515</v>
      </c>
      <c r="B865" s="237"/>
      <c r="C865" s="264"/>
      <c r="D865" s="264"/>
      <c r="H865" s="232">
        <v>2130313</v>
      </c>
      <c r="I865" s="223" t="s">
        <v>1516</v>
      </c>
    </row>
    <row r="866" spans="1:9">
      <c r="A866" s="269" t="s">
        <v>1517</v>
      </c>
      <c r="B866" s="237">
        <v>54</v>
      </c>
      <c r="C866" s="264">
        <v>54</v>
      </c>
      <c r="D866" s="264">
        <f>ROUND(B866/C866*100,2)</f>
        <v>100</v>
      </c>
      <c r="H866" s="232">
        <v>2130314</v>
      </c>
      <c r="I866" s="223" t="s">
        <v>1518</v>
      </c>
    </row>
    <row r="867" spans="1:9">
      <c r="A867" s="269" t="s">
        <v>1519</v>
      </c>
      <c r="B867" s="237"/>
      <c r="C867" s="264"/>
      <c r="D867" s="264"/>
      <c r="H867" s="232">
        <v>2130315</v>
      </c>
      <c r="I867" s="223" t="s">
        <v>1520</v>
      </c>
    </row>
    <row r="868" spans="1:9">
      <c r="A868" s="269" t="s">
        <v>1521</v>
      </c>
      <c r="B868" s="237"/>
      <c r="C868" s="264"/>
      <c r="D868" s="264"/>
      <c r="H868" s="232">
        <v>2130316</v>
      </c>
      <c r="I868" s="223" t="s">
        <v>1522</v>
      </c>
    </row>
    <row r="869" spans="1:9">
      <c r="A869" s="269" t="s">
        <v>1523</v>
      </c>
      <c r="B869" s="237"/>
      <c r="C869" s="264"/>
      <c r="D869" s="264"/>
      <c r="H869" s="232">
        <v>2130317</v>
      </c>
      <c r="I869" s="223" t="s">
        <v>1524</v>
      </c>
    </row>
    <row r="870" spans="1:9">
      <c r="A870" s="269" t="s">
        <v>1525</v>
      </c>
      <c r="B870" s="237"/>
      <c r="C870" s="264"/>
      <c r="D870" s="264"/>
      <c r="H870" s="232">
        <v>2130318</v>
      </c>
      <c r="I870" s="223" t="s">
        <v>1526</v>
      </c>
    </row>
    <row r="871" spans="1:9">
      <c r="A871" s="269" t="s">
        <v>1527</v>
      </c>
      <c r="B871" s="237"/>
      <c r="C871" s="264"/>
      <c r="D871" s="264"/>
      <c r="H871" s="232">
        <v>2130319</v>
      </c>
      <c r="I871" s="223" t="s">
        <v>1528</v>
      </c>
    </row>
    <row r="872" spans="1:9">
      <c r="A872" s="269" t="s">
        <v>1529</v>
      </c>
      <c r="B872" s="237"/>
      <c r="C872" s="264"/>
      <c r="D872" s="264"/>
      <c r="H872" s="232">
        <v>2130321</v>
      </c>
      <c r="I872" s="223" t="s">
        <v>1530</v>
      </c>
    </row>
    <row r="873" spans="1:9">
      <c r="A873" s="269" t="s">
        <v>1531</v>
      </c>
      <c r="B873" s="237"/>
      <c r="C873" s="264"/>
      <c r="D873" s="264"/>
      <c r="H873" s="232">
        <v>2130322</v>
      </c>
      <c r="I873" s="223" t="s">
        <v>1532</v>
      </c>
    </row>
    <row r="874" spans="1:9">
      <c r="A874" s="269" t="s">
        <v>1477</v>
      </c>
      <c r="B874" s="237"/>
      <c r="C874" s="264"/>
      <c r="D874" s="264"/>
      <c r="H874" s="232">
        <v>2130333</v>
      </c>
      <c r="I874" s="223" t="s">
        <v>1478</v>
      </c>
    </row>
    <row r="875" spans="1:9">
      <c r="A875" s="269" t="s">
        <v>1533</v>
      </c>
      <c r="B875" s="237"/>
      <c r="C875" s="264"/>
      <c r="D875" s="264"/>
      <c r="H875" s="232">
        <v>2130334</v>
      </c>
      <c r="I875" s="223" t="s">
        <v>1534</v>
      </c>
    </row>
    <row r="876" spans="1:9">
      <c r="A876" s="269" t="s">
        <v>1535</v>
      </c>
      <c r="B876" s="237"/>
      <c r="C876" s="264"/>
      <c r="D876" s="264"/>
      <c r="H876" s="232">
        <v>2130335</v>
      </c>
      <c r="I876" s="223" t="s">
        <v>1536</v>
      </c>
    </row>
    <row r="877" spans="1:9">
      <c r="A877" s="269" t="s">
        <v>1537</v>
      </c>
      <c r="B877" s="237">
        <v>173</v>
      </c>
      <c r="C877" s="264">
        <v>113</v>
      </c>
      <c r="D877" s="264">
        <f>ROUND(B877/C877*100,2)</f>
        <v>153.1</v>
      </c>
      <c r="H877" s="232">
        <v>2130399</v>
      </c>
      <c r="I877" s="223" t="s">
        <v>1538</v>
      </c>
    </row>
    <row r="878" spans="1:9">
      <c r="A878" s="268" t="s">
        <v>1539</v>
      </c>
      <c r="B878" s="192">
        <f>SUM(B879:B888)</f>
        <v>0</v>
      </c>
      <c r="C878" s="192">
        <f>SUM(C879:C888)</f>
        <v>0</v>
      </c>
      <c r="D878" s="192"/>
      <c r="H878" s="232">
        <v>21304</v>
      </c>
      <c r="I878" s="223" t="s">
        <v>1540</v>
      </c>
    </row>
    <row r="879" spans="1:9">
      <c r="A879" s="269" t="s">
        <v>1377</v>
      </c>
      <c r="B879" s="237"/>
      <c r="C879" s="237"/>
      <c r="D879" s="237"/>
      <c r="H879" s="232">
        <v>2130401</v>
      </c>
      <c r="I879" s="223" t="s">
        <v>238</v>
      </c>
    </row>
    <row r="880" spans="1:9">
      <c r="A880" s="269" t="s">
        <v>1378</v>
      </c>
      <c r="B880" s="237"/>
      <c r="C880" s="237"/>
      <c r="D880" s="237"/>
      <c r="H880" s="232">
        <v>2130402</v>
      </c>
      <c r="I880" s="223" t="s">
        <v>240</v>
      </c>
    </row>
    <row r="881" spans="1:9">
      <c r="A881" s="269" t="s">
        <v>1379</v>
      </c>
      <c r="B881" s="237"/>
      <c r="C881" s="237"/>
      <c r="D881" s="237"/>
      <c r="H881" s="232">
        <v>2130403</v>
      </c>
      <c r="I881" s="223" t="s">
        <v>242</v>
      </c>
    </row>
    <row r="882" spans="1:9">
      <c r="A882" s="269" t="s">
        <v>1541</v>
      </c>
      <c r="B882" s="237"/>
      <c r="C882" s="237"/>
      <c r="D882" s="237"/>
      <c r="H882" s="232">
        <v>2130404</v>
      </c>
      <c r="I882" s="223" t="s">
        <v>1542</v>
      </c>
    </row>
    <row r="883" spans="1:9">
      <c r="A883" s="269" t="s">
        <v>1543</v>
      </c>
      <c r="B883" s="237"/>
      <c r="C883" s="237"/>
      <c r="D883" s="237"/>
      <c r="H883" s="232">
        <v>2130405</v>
      </c>
      <c r="I883" s="223" t="s">
        <v>1544</v>
      </c>
    </row>
    <row r="884" spans="1:9">
      <c r="A884" s="269" t="s">
        <v>1545</v>
      </c>
      <c r="B884" s="237"/>
      <c r="C884" s="237"/>
      <c r="D884" s="237"/>
      <c r="H884" s="232">
        <v>2130406</v>
      </c>
      <c r="I884" s="223" t="s">
        <v>1546</v>
      </c>
    </row>
    <row r="885" spans="1:9">
      <c r="A885" s="269" t="s">
        <v>1547</v>
      </c>
      <c r="B885" s="237"/>
      <c r="C885" s="237"/>
      <c r="D885" s="237"/>
      <c r="H885" s="232">
        <v>2130407</v>
      </c>
      <c r="I885" s="223" t="s">
        <v>1548</v>
      </c>
    </row>
    <row r="886" spans="1:9">
      <c r="A886" s="269" t="s">
        <v>1549</v>
      </c>
      <c r="B886" s="237"/>
      <c r="C886" s="237"/>
      <c r="D886" s="237"/>
      <c r="H886" s="232">
        <v>2130408</v>
      </c>
      <c r="I886" s="223" t="s">
        <v>1550</v>
      </c>
    </row>
    <row r="887" spans="1:9">
      <c r="A887" s="269" t="s">
        <v>1551</v>
      </c>
      <c r="B887" s="237"/>
      <c r="C887" s="237"/>
      <c r="D887" s="237"/>
      <c r="H887" s="232">
        <v>2130409</v>
      </c>
      <c r="I887" s="223" t="s">
        <v>1552</v>
      </c>
    </row>
    <row r="888" spans="1:9">
      <c r="A888" s="269" t="s">
        <v>1553</v>
      </c>
      <c r="B888" s="237"/>
      <c r="C888" s="237"/>
      <c r="D888" s="237"/>
      <c r="H888" s="232">
        <v>2130499</v>
      </c>
      <c r="I888" s="223" t="s">
        <v>1554</v>
      </c>
    </row>
    <row r="889" spans="1:9">
      <c r="A889" s="268" t="s">
        <v>1555</v>
      </c>
      <c r="B889" s="192">
        <f>SUM(B890:B899)</f>
        <v>2806</v>
      </c>
      <c r="C889" s="192">
        <f>SUM(C890:C899)</f>
        <v>2480</v>
      </c>
      <c r="D889" s="192">
        <f>ROUND(B889/C889*100,2)</f>
        <v>113.15</v>
      </c>
      <c r="H889" s="232">
        <v>21305</v>
      </c>
      <c r="I889" s="223" t="s">
        <v>1556</v>
      </c>
    </row>
    <row r="890" spans="1:9">
      <c r="A890" s="269" t="s">
        <v>1377</v>
      </c>
      <c r="B890" s="237"/>
      <c r="C890" s="237"/>
      <c r="D890" s="237"/>
      <c r="H890" s="232">
        <v>2130501</v>
      </c>
      <c r="I890" s="223" t="s">
        <v>238</v>
      </c>
    </row>
    <row r="891" spans="1:9">
      <c r="A891" s="269" t="s">
        <v>1378</v>
      </c>
      <c r="B891" s="237"/>
      <c r="C891" s="237"/>
      <c r="D891" s="237"/>
      <c r="H891" s="232">
        <v>2130502</v>
      </c>
      <c r="I891" s="223" t="s">
        <v>240</v>
      </c>
    </row>
    <row r="892" spans="1:9">
      <c r="A892" s="269" t="s">
        <v>1379</v>
      </c>
      <c r="B892" s="237"/>
      <c r="C892" s="237"/>
      <c r="D892" s="237"/>
      <c r="H892" s="232">
        <v>2130503</v>
      </c>
      <c r="I892" s="223" t="s">
        <v>242</v>
      </c>
    </row>
    <row r="893" spans="1:9">
      <c r="A893" s="269" t="s">
        <v>1557</v>
      </c>
      <c r="B893" s="237"/>
      <c r="C893" s="237"/>
      <c r="D893" s="237"/>
      <c r="H893" s="232">
        <v>2130504</v>
      </c>
      <c r="I893" s="223" t="s">
        <v>1558</v>
      </c>
    </row>
    <row r="894" spans="1:9">
      <c r="A894" s="269" t="s">
        <v>1559</v>
      </c>
      <c r="B894" s="237"/>
      <c r="C894" s="237"/>
      <c r="D894" s="237"/>
      <c r="H894" s="232">
        <v>2130505</v>
      </c>
      <c r="I894" s="223" t="s">
        <v>1560</v>
      </c>
    </row>
    <row r="895" spans="1:9">
      <c r="A895" s="269" t="s">
        <v>1561</v>
      </c>
      <c r="B895" s="237"/>
      <c r="C895" s="237"/>
      <c r="D895" s="237"/>
      <c r="H895" s="232">
        <v>2130506</v>
      </c>
      <c r="I895" s="223" t="s">
        <v>1562</v>
      </c>
    </row>
    <row r="896" spans="1:9">
      <c r="A896" s="269" t="s">
        <v>1563</v>
      </c>
      <c r="B896" s="237"/>
      <c r="C896" s="237"/>
      <c r="D896" s="237"/>
      <c r="H896" s="232">
        <v>2130507</v>
      </c>
      <c r="I896" s="223" t="s">
        <v>1564</v>
      </c>
    </row>
    <row r="897" spans="1:9">
      <c r="A897" s="269" t="s">
        <v>1565</v>
      </c>
      <c r="B897" s="237"/>
      <c r="C897" s="237"/>
      <c r="D897" s="237"/>
      <c r="H897" s="232">
        <v>2130508</v>
      </c>
      <c r="I897" s="223" t="s">
        <v>1566</v>
      </c>
    </row>
    <row r="898" spans="1:9">
      <c r="A898" s="269" t="s">
        <v>1567</v>
      </c>
      <c r="B898" s="237"/>
      <c r="C898" s="237"/>
      <c r="D898" s="237"/>
      <c r="H898" s="232">
        <v>2130550</v>
      </c>
      <c r="I898" s="223" t="s">
        <v>1568</v>
      </c>
    </row>
    <row r="899" spans="1:9">
      <c r="A899" s="269" t="s">
        <v>1569</v>
      </c>
      <c r="B899" s="237">
        <f>928+1652+1588+30+50-1442</f>
        <v>2806</v>
      </c>
      <c r="C899" s="264">
        <v>2480</v>
      </c>
      <c r="D899" s="264">
        <f>ROUND(B899/C899*100,2)</f>
        <v>113.15</v>
      </c>
      <c r="H899" s="232">
        <v>2130599</v>
      </c>
      <c r="I899" s="223" t="s">
        <v>1570</v>
      </c>
    </row>
    <row r="900" spans="1:9">
      <c r="A900" s="268" t="s">
        <v>1571</v>
      </c>
      <c r="B900" s="192">
        <f>SUM(B901:B905)</f>
        <v>570</v>
      </c>
      <c r="C900" s="192">
        <f>SUM(C901:C905)</f>
        <v>570</v>
      </c>
      <c r="D900" s="192">
        <f>ROUND(B900/C900*100,2)</f>
        <v>100</v>
      </c>
      <c r="H900" s="232">
        <v>21306</v>
      </c>
      <c r="I900" s="223" t="s">
        <v>1572</v>
      </c>
    </row>
    <row r="901" spans="1:9">
      <c r="A901" s="269" t="s">
        <v>1573</v>
      </c>
      <c r="B901" s="237"/>
      <c r="C901" s="237"/>
      <c r="D901" s="237"/>
      <c r="H901" s="232">
        <v>2130601</v>
      </c>
      <c r="I901" s="223" t="s">
        <v>751</v>
      </c>
    </row>
    <row r="902" spans="1:9">
      <c r="A902" s="269" t="s">
        <v>1574</v>
      </c>
      <c r="B902" s="237"/>
      <c r="C902" s="237"/>
      <c r="D902" s="237"/>
      <c r="H902" s="232">
        <v>2130602</v>
      </c>
      <c r="I902" s="223" t="s">
        <v>1575</v>
      </c>
    </row>
    <row r="903" spans="1:9">
      <c r="A903" s="269" t="s">
        <v>1576</v>
      </c>
      <c r="B903" s="237"/>
      <c r="C903" s="237"/>
      <c r="D903" s="237"/>
      <c r="H903" s="232">
        <v>2130603</v>
      </c>
      <c r="I903" s="223" t="s">
        <v>1577</v>
      </c>
    </row>
    <row r="904" spans="1:9">
      <c r="A904" s="269" t="s">
        <v>1578</v>
      </c>
      <c r="B904" s="237"/>
      <c r="C904" s="237"/>
      <c r="D904" s="237"/>
      <c r="H904" s="232">
        <v>2130604</v>
      </c>
      <c r="I904" s="223" t="s">
        <v>1579</v>
      </c>
    </row>
    <row r="905" spans="1:9">
      <c r="A905" s="269" t="s">
        <v>1580</v>
      </c>
      <c r="B905" s="237">
        <v>570</v>
      </c>
      <c r="C905" s="237">
        <v>570</v>
      </c>
      <c r="D905" s="237">
        <f>ROUND(B905/C905*100,2)</f>
        <v>100</v>
      </c>
      <c r="H905" s="232">
        <v>2130699</v>
      </c>
      <c r="I905" s="223" t="s">
        <v>1581</v>
      </c>
    </row>
    <row r="906" spans="1:9">
      <c r="A906" s="268" t="s">
        <v>1582</v>
      </c>
      <c r="B906" s="192">
        <f>SUM(B907:B912)</f>
        <v>1164</v>
      </c>
      <c r="C906" s="192">
        <f>SUM(C907:C912)</f>
        <v>1077</v>
      </c>
      <c r="D906" s="192">
        <f>ROUND(B906/C906*100,2)</f>
        <v>108.08</v>
      </c>
      <c r="H906" s="232">
        <v>21307</v>
      </c>
      <c r="I906" s="223" t="s">
        <v>1583</v>
      </c>
    </row>
    <row r="907" spans="1:9">
      <c r="A907" s="269" t="s">
        <v>1584</v>
      </c>
      <c r="B907" s="237">
        <v>300</v>
      </c>
      <c r="C907" s="264">
        <f>504+300</f>
        <v>804</v>
      </c>
      <c r="D907" s="264">
        <f>ROUND(B907/C907*100,2)</f>
        <v>37.31</v>
      </c>
      <c r="H907" s="232">
        <v>2130701</v>
      </c>
      <c r="I907" s="223" t="s">
        <v>1585</v>
      </c>
    </row>
    <row r="908" spans="1:9">
      <c r="A908" s="269" t="s">
        <v>1586</v>
      </c>
      <c r="B908" s="237"/>
      <c r="C908" s="264"/>
      <c r="D908" s="264"/>
      <c r="H908" s="232">
        <v>2130704</v>
      </c>
      <c r="I908" s="223" t="s">
        <v>1587</v>
      </c>
    </row>
    <row r="909" spans="1:9">
      <c r="A909" s="269" t="s">
        <v>1588</v>
      </c>
      <c r="B909" s="237">
        <f>148+400</f>
        <v>548</v>
      </c>
      <c r="C909" s="264">
        <v>48</v>
      </c>
      <c r="D909" s="264">
        <f>ROUND(B909/C909*100,2)</f>
        <v>1141.67</v>
      </c>
      <c r="H909" s="232">
        <v>2130705</v>
      </c>
      <c r="I909" s="223" t="s">
        <v>1589</v>
      </c>
    </row>
    <row r="910" spans="1:9">
      <c r="A910" s="269" t="s">
        <v>1590</v>
      </c>
      <c r="B910" s="237">
        <v>210</v>
      </c>
      <c r="C910" s="264">
        <v>80</v>
      </c>
      <c r="D910" s="264">
        <f>ROUND(B910/C910*100,2)</f>
        <v>262.5</v>
      </c>
      <c r="H910" s="232">
        <v>2130706</v>
      </c>
      <c r="I910" s="223" t="s">
        <v>1591</v>
      </c>
    </row>
    <row r="911" spans="1:9">
      <c r="A911" s="269" t="s">
        <v>1592</v>
      </c>
      <c r="B911" s="237"/>
      <c r="C911" s="264">
        <v>140</v>
      </c>
      <c r="D911" s="264">
        <f>ROUND(B911/C911*100,2)</f>
        <v>0</v>
      </c>
      <c r="H911" s="232">
        <v>2130707</v>
      </c>
      <c r="I911" s="223" t="s">
        <v>1593</v>
      </c>
    </row>
    <row r="912" spans="1:9">
      <c r="A912" s="269" t="s">
        <v>1594</v>
      </c>
      <c r="B912" s="237">
        <v>106</v>
      </c>
      <c r="C912" s="264">
        <v>5</v>
      </c>
      <c r="D912" s="264">
        <f>ROUND(B912/C912*100,2)</f>
        <v>2120</v>
      </c>
      <c r="H912" s="232">
        <v>2130799</v>
      </c>
      <c r="I912" s="223" t="s">
        <v>1595</v>
      </c>
    </row>
    <row r="913" spans="1:9">
      <c r="A913" s="268" t="s">
        <v>1596</v>
      </c>
      <c r="B913" s="192">
        <f>SUM(B914:B919)</f>
        <v>30</v>
      </c>
      <c r="C913" s="192">
        <f>SUM(C914:C919)</f>
        <v>30</v>
      </c>
      <c r="D913" s="192">
        <f>ROUND(B913/C913*100,2)</f>
        <v>100</v>
      </c>
      <c r="H913" s="232">
        <v>21308</v>
      </c>
      <c r="I913" s="223" t="s">
        <v>1597</v>
      </c>
    </row>
    <row r="914" spans="1:9">
      <c r="A914" s="269" t="s">
        <v>1598</v>
      </c>
      <c r="B914" s="237"/>
      <c r="C914" s="237"/>
      <c r="D914" s="237"/>
      <c r="H914" s="232">
        <v>2130801</v>
      </c>
      <c r="I914" s="223" t="s">
        <v>1599</v>
      </c>
    </row>
    <row r="915" spans="1:9">
      <c r="A915" s="269" t="s">
        <v>1600</v>
      </c>
      <c r="B915" s="237"/>
      <c r="C915" s="237"/>
      <c r="D915" s="237"/>
      <c r="H915" s="232">
        <v>2130802</v>
      </c>
      <c r="I915" s="223" t="s">
        <v>1601</v>
      </c>
    </row>
    <row r="916" spans="1:9">
      <c r="A916" s="269" t="s">
        <v>1602</v>
      </c>
      <c r="B916" s="237"/>
      <c r="C916" s="237"/>
      <c r="D916" s="237"/>
      <c r="H916" s="232">
        <v>2130803</v>
      </c>
      <c r="I916" s="223" t="s">
        <v>1603</v>
      </c>
    </row>
    <row r="917" spans="1:9">
      <c r="A917" s="269" t="s">
        <v>1604</v>
      </c>
      <c r="B917" s="237">
        <v>30</v>
      </c>
      <c r="C917" s="237">
        <v>30</v>
      </c>
      <c r="D917" s="237">
        <f>ROUND(B917/C917*100,2)</f>
        <v>100</v>
      </c>
      <c r="H917" s="232">
        <v>2130804</v>
      </c>
      <c r="I917" s="223" t="s">
        <v>1605</v>
      </c>
    </row>
    <row r="918" spans="1:9">
      <c r="A918" s="269" t="s">
        <v>1606</v>
      </c>
      <c r="B918" s="237"/>
      <c r="C918" s="237"/>
      <c r="D918" s="237"/>
      <c r="H918" s="232">
        <v>2130805</v>
      </c>
      <c r="I918" s="223" t="s">
        <v>1607</v>
      </c>
    </row>
    <row r="919" spans="1:9">
      <c r="A919" s="269" t="s">
        <v>1608</v>
      </c>
      <c r="B919" s="237"/>
      <c r="C919" s="237"/>
      <c r="D919" s="237"/>
      <c r="H919" s="232">
        <v>2130899</v>
      </c>
      <c r="I919" s="223" t="s">
        <v>1609</v>
      </c>
    </row>
    <row r="920" spans="1:9">
      <c r="A920" s="268" t="s">
        <v>1610</v>
      </c>
      <c r="B920" s="192">
        <f>SUM(B921:B922)</f>
        <v>0</v>
      </c>
      <c r="C920" s="192">
        <f>SUM(C921:C922)</f>
        <v>0</v>
      </c>
      <c r="D920" s="192"/>
      <c r="H920" s="232">
        <v>21309</v>
      </c>
      <c r="I920" s="223" t="s">
        <v>1611</v>
      </c>
    </row>
    <row r="921" spans="1:9">
      <c r="A921" s="269" t="s">
        <v>1612</v>
      </c>
      <c r="B921" s="237"/>
      <c r="C921" s="237"/>
      <c r="D921" s="237"/>
      <c r="H921" s="232">
        <v>2130901</v>
      </c>
      <c r="I921" s="223" t="s">
        <v>1613</v>
      </c>
    </row>
    <row r="922" spans="1:9">
      <c r="A922" s="269" t="s">
        <v>1614</v>
      </c>
      <c r="B922" s="237"/>
      <c r="C922" s="237"/>
      <c r="D922" s="237"/>
      <c r="H922" s="232">
        <v>2130999</v>
      </c>
      <c r="I922" s="223" t="s">
        <v>1615</v>
      </c>
    </row>
    <row r="923" spans="1:9">
      <c r="A923" s="268" t="s">
        <v>1616</v>
      </c>
      <c r="B923" s="192">
        <f>SUM(B924:B925)</f>
        <v>1065</v>
      </c>
      <c r="C923" s="192">
        <f>SUM(C924:C925)</f>
        <v>1047</v>
      </c>
      <c r="D923" s="192">
        <f>ROUND(B923/C923*100,2)</f>
        <v>101.72</v>
      </c>
      <c r="H923" s="232">
        <v>21399</v>
      </c>
      <c r="I923" s="223" t="s">
        <v>1617</v>
      </c>
    </row>
    <row r="924" spans="1:9">
      <c r="A924" s="269" t="s">
        <v>1618</v>
      </c>
      <c r="B924" s="237"/>
      <c r="C924" s="237"/>
      <c r="D924" s="237"/>
      <c r="H924" s="232">
        <v>2139901</v>
      </c>
      <c r="I924" s="223" t="s">
        <v>1619</v>
      </c>
    </row>
    <row r="925" spans="1:9">
      <c r="A925" s="269" t="s">
        <v>1620</v>
      </c>
      <c r="B925" s="237">
        <f>2584+81-1600</f>
        <v>1065</v>
      </c>
      <c r="C925" s="264">
        <f>1077-30</f>
        <v>1047</v>
      </c>
      <c r="D925" s="264">
        <f>ROUND(B925/C925*100,2)</f>
        <v>101.72</v>
      </c>
      <c r="H925" s="232">
        <v>2139999</v>
      </c>
      <c r="I925" s="223" t="s">
        <v>1617</v>
      </c>
    </row>
    <row r="926" spans="1:9">
      <c r="A926" s="267" t="s">
        <v>179</v>
      </c>
      <c r="B926" s="199">
        <f>SUM(B927,B950,B960,B970,B975,B982,B987)</f>
        <v>1336</v>
      </c>
      <c r="C926" s="199">
        <f>SUM(C927,C950,C960,C970,C975,C982,C987)</f>
        <v>1295</v>
      </c>
      <c r="D926" s="199">
        <f>ROUND(B926/C926*100,2)</f>
        <v>103.17</v>
      </c>
      <c r="H926" s="232">
        <v>214</v>
      </c>
      <c r="I926" s="223" t="s">
        <v>1621</v>
      </c>
    </row>
    <row r="927" spans="1:9">
      <c r="A927" s="268" t="s">
        <v>1622</v>
      </c>
      <c r="B927" s="192">
        <f>SUM(B928:B949)</f>
        <v>1236</v>
      </c>
      <c r="C927" s="192">
        <f>SUM(C928:C949)</f>
        <v>1195</v>
      </c>
      <c r="D927" s="192">
        <f>ROUND(B927/C927*100,2)</f>
        <v>103.43</v>
      </c>
      <c r="H927" s="232">
        <v>21401</v>
      </c>
      <c r="I927" s="223" t="s">
        <v>1623</v>
      </c>
    </row>
    <row r="928" spans="1:9">
      <c r="A928" s="269" t="s">
        <v>1377</v>
      </c>
      <c r="B928" s="237">
        <v>493</v>
      </c>
      <c r="C928" s="264">
        <f>462+55</f>
        <v>517</v>
      </c>
      <c r="D928" s="264">
        <f>ROUND(B928/C928*100,2)</f>
        <v>95.36</v>
      </c>
      <c r="H928" s="232">
        <v>2140101</v>
      </c>
      <c r="I928" s="223" t="s">
        <v>238</v>
      </c>
    </row>
    <row r="929" spans="1:9">
      <c r="A929" s="269" t="s">
        <v>1378</v>
      </c>
      <c r="B929" s="237"/>
      <c r="C929" s="264"/>
      <c r="D929" s="264"/>
      <c r="H929" s="232">
        <v>2140102</v>
      </c>
      <c r="I929" s="223" t="s">
        <v>240</v>
      </c>
    </row>
    <row r="930" spans="1:9">
      <c r="A930" s="269" t="s">
        <v>1379</v>
      </c>
      <c r="B930" s="237"/>
      <c r="C930" s="264"/>
      <c r="D930" s="264"/>
      <c r="H930" s="232">
        <v>2140103</v>
      </c>
      <c r="I930" s="223" t="s">
        <v>242</v>
      </c>
    </row>
    <row r="931" spans="1:9">
      <c r="A931" s="269" t="s">
        <v>1624</v>
      </c>
      <c r="B931" s="237"/>
      <c r="C931" s="264"/>
      <c r="D931" s="264"/>
      <c r="H931" s="232">
        <v>2140104</v>
      </c>
      <c r="I931" s="223" t="s">
        <v>1625</v>
      </c>
    </row>
    <row r="932" spans="1:9">
      <c r="A932" s="269" t="s">
        <v>1626</v>
      </c>
      <c r="B932" s="237">
        <v>237</v>
      </c>
      <c r="C932" s="264">
        <f>365+236</f>
        <v>601</v>
      </c>
      <c r="D932" s="264">
        <f>ROUND(B932/C932*100,2)</f>
        <v>39.43</v>
      </c>
      <c r="H932" s="232">
        <v>2140106</v>
      </c>
      <c r="I932" s="223" t="s">
        <v>1627</v>
      </c>
    </row>
    <row r="933" spans="1:9">
      <c r="A933" s="269" t="s">
        <v>1628</v>
      </c>
      <c r="B933" s="237"/>
      <c r="C933" s="264"/>
      <c r="D933" s="264"/>
      <c r="H933" s="232">
        <v>2140109</v>
      </c>
      <c r="I933" s="223" t="s">
        <v>1629</v>
      </c>
    </row>
    <row r="934" spans="1:9">
      <c r="A934" s="269" t="s">
        <v>1630</v>
      </c>
      <c r="B934" s="237"/>
      <c r="C934" s="264"/>
      <c r="D934" s="264"/>
      <c r="H934" s="232">
        <v>2140110</v>
      </c>
      <c r="I934" s="223" t="s">
        <v>1631</v>
      </c>
    </row>
    <row r="935" spans="1:9">
      <c r="A935" s="269" t="s">
        <v>1632</v>
      </c>
      <c r="B935" s="237"/>
      <c r="C935" s="264"/>
      <c r="D935" s="264"/>
      <c r="H935" s="232">
        <v>2140111</v>
      </c>
      <c r="I935" s="223" t="s">
        <v>1633</v>
      </c>
    </row>
    <row r="936" spans="1:9">
      <c r="A936" s="269" t="s">
        <v>1634</v>
      </c>
      <c r="B936" s="237"/>
      <c r="C936" s="264"/>
      <c r="D936" s="264"/>
      <c r="H936" s="232">
        <v>2140112</v>
      </c>
      <c r="I936" s="223" t="s">
        <v>1635</v>
      </c>
    </row>
    <row r="937" spans="1:9">
      <c r="A937" s="269" t="s">
        <v>1636</v>
      </c>
      <c r="B937" s="237"/>
      <c r="C937" s="264"/>
      <c r="D937" s="264"/>
      <c r="H937" s="232">
        <v>2140114</v>
      </c>
      <c r="I937" s="223" t="s">
        <v>1637</v>
      </c>
    </row>
    <row r="938" spans="1:9">
      <c r="A938" s="269" t="s">
        <v>1638</v>
      </c>
      <c r="B938" s="237"/>
      <c r="C938" s="264"/>
      <c r="D938" s="264"/>
      <c r="H938" s="232">
        <v>2140122</v>
      </c>
      <c r="I938" s="223" t="s">
        <v>1639</v>
      </c>
    </row>
    <row r="939" spans="1:9">
      <c r="A939" s="269" t="s">
        <v>1640</v>
      </c>
      <c r="B939" s="237"/>
      <c r="C939" s="264"/>
      <c r="D939" s="264"/>
      <c r="H939" s="232">
        <v>2140123</v>
      </c>
      <c r="I939" s="223" t="s">
        <v>1641</v>
      </c>
    </row>
    <row r="940" spans="1:9">
      <c r="A940" s="269" t="s">
        <v>1642</v>
      </c>
      <c r="B940" s="237"/>
      <c r="C940" s="264"/>
      <c r="D940" s="264"/>
      <c r="H940" s="232">
        <v>2140127</v>
      </c>
      <c r="I940" s="223" t="s">
        <v>1643</v>
      </c>
    </row>
    <row r="941" spans="1:9">
      <c r="A941" s="269" t="s">
        <v>1644</v>
      </c>
      <c r="B941" s="237"/>
      <c r="C941" s="264"/>
      <c r="D941" s="264"/>
      <c r="H941" s="232">
        <v>2140128</v>
      </c>
      <c r="I941" s="223" t="s">
        <v>1645</v>
      </c>
    </row>
    <row r="942" spans="1:9">
      <c r="A942" s="269" t="s">
        <v>1646</v>
      </c>
      <c r="B942" s="237"/>
      <c r="C942" s="264"/>
      <c r="D942" s="264"/>
      <c r="H942" s="232">
        <v>2140129</v>
      </c>
      <c r="I942" s="223" t="s">
        <v>1647</v>
      </c>
    </row>
    <row r="943" spans="1:9">
      <c r="A943" s="269" t="s">
        <v>1648</v>
      </c>
      <c r="B943" s="237"/>
      <c r="C943" s="264"/>
      <c r="D943" s="264"/>
      <c r="H943" s="232">
        <v>2140130</v>
      </c>
      <c r="I943" s="223" t="s">
        <v>1649</v>
      </c>
    </row>
    <row r="944" spans="1:9">
      <c r="A944" s="269" t="s">
        <v>1650</v>
      </c>
      <c r="B944" s="237"/>
      <c r="C944" s="264"/>
      <c r="D944" s="264"/>
      <c r="H944" s="232">
        <v>2140131</v>
      </c>
      <c r="I944" s="223" t="s">
        <v>1651</v>
      </c>
    </row>
    <row r="945" spans="1:9">
      <c r="A945" s="269" t="s">
        <v>1652</v>
      </c>
      <c r="B945" s="237"/>
      <c r="C945" s="264"/>
      <c r="D945" s="264"/>
      <c r="H945" s="232">
        <v>2140133</v>
      </c>
      <c r="I945" s="223" t="s">
        <v>1653</v>
      </c>
    </row>
    <row r="946" spans="1:9">
      <c r="A946" s="269" t="s">
        <v>1654</v>
      </c>
      <c r="B946" s="237"/>
      <c r="C946" s="264"/>
      <c r="D946" s="264"/>
      <c r="H946" s="232">
        <v>2140136</v>
      </c>
      <c r="I946" s="223" t="s">
        <v>1655</v>
      </c>
    </row>
    <row r="947" spans="1:9">
      <c r="A947" s="269" t="s">
        <v>1656</v>
      </c>
      <c r="B947" s="237"/>
      <c r="C947" s="264"/>
      <c r="D947" s="264"/>
      <c r="H947" s="232">
        <v>2140138</v>
      </c>
      <c r="I947" s="223" t="s">
        <v>1657</v>
      </c>
    </row>
    <row r="948" spans="1:9">
      <c r="A948" s="269" t="s">
        <v>1658</v>
      </c>
      <c r="B948" s="237"/>
      <c r="C948" s="264"/>
      <c r="D948" s="264"/>
      <c r="H948" s="232">
        <v>2140139</v>
      </c>
      <c r="I948" s="223" t="s">
        <v>1659</v>
      </c>
    </row>
    <row r="949" spans="1:9">
      <c r="A949" s="269" t="s">
        <v>1660</v>
      </c>
      <c r="B949" s="237">
        <v>506</v>
      </c>
      <c r="C949" s="264">
        <f>678-601</f>
        <v>77</v>
      </c>
      <c r="D949" s="264">
        <f>ROUND(B949/C949*100,2)</f>
        <v>657.14</v>
      </c>
      <c r="H949" s="232">
        <v>2140199</v>
      </c>
      <c r="I949" s="223" t="s">
        <v>1661</v>
      </c>
    </row>
    <row r="950" spans="1:9">
      <c r="A950" s="268" t="s">
        <v>1662</v>
      </c>
      <c r="B950" s="192">
        <f>SUM(B951:B959)</f>
        <v>0</v>
      </c>
      <c r="C950" s="192">
        <f>SUM(C951:C959)</f>
        <v>0</v>
      </c>
      <c r="D950" s="192"/>
      <c r="H950" s="232">
        <v>21402</v>
      </c>
      <c r="I950" s="223" t="s">
        <v>1663</v>
      </c>
    </row>
    <row r="951" spans="1:9">
      <c r="A951" s="269" t="s">
        <v>1377</v>
      </c>
      <c r="B951" s="237"/>
      <c r="C951" s="237"/>
      <c r="D951" s="237"/>
      <c r="H951" s="232">
        <v>2140201</v>
      </c>
      <c r="I951" s="223" t="s">
        <v>238</v>
      </c>
    </row>
    <row r="952" spans="1:9">
      <c r="A952" s="269" t="s">
        <v>1378</v>
      </c>
      <c r="B952" s="237"/>
      <c r="C952" s="237"/>
      <c r="D952" s="237"/>
      <c r="H952" s="232">
        <v>2140202</v>
      </c>
      <c r="I952" s="223" t="s">
        <v>240</v>
      </c>
    </row>
    <row r="953" spans="1:9">
      <c r="A953" s="269" t="s">
        <v>1379</v>
      </c>
      <c r="B953" s="237"/>
      <c r="C953" s="237"/>
      <c r="D953" s="237"/>
      <c r="H953" s="232">
        <v>2140203</v>
      </c>
      <c r="I953" s="223" t="s">
        <v>242</v>
      </c>
    </row>
    <row r="954" spans="1:9">
      <c r="A954" s="269" t="s">
        <v>1664</v>
      </c>
      <c r="B954" s="237"/>
      <c r="C954" s="237"/>
      <c r="D954" s="237"/>
      <c r="H954" s="232">
        <v>2140204</v>
      </c>
      <c r="I954" s="223" t="s">
        <v>1665</v>
      </c>
    </row>
    <row r="955" spans="1:9">
      <c r="A955" s="269" t="s">
        <v>1666</v>
      </c>
      <c r="B955" s="237"/>
      <c r="C955" s="237"/>
      <c r="D955" s="237"/>
      <c r="H955" s="232">
        <v>2140205</v>
      </c>
      <c r="I955" s="223" t="s">
        <v>1667</v>
      </c>
    </row>
    <row r="956" spans="1:9">
      <c r="A956" s="269" t="s">
        <v>1668</v>
      </c>
      <c r="B956" s="237"/>
      <c r="C956" s="237"/>
      <c r="D956" s="237"/>
      <c r="H956" s="232">
        <v>2140206</v>
      </c>
      <c r="I956" s="223" t="s">
        <v>1669</v>
      </c>
    </row>
    <row r="957" spans="1:9">
      <c r="A957" s="269" t="s">
        <v>1670</v>
      </c>
      <c r="B957" s="237"/>
      <c r="C957" s="237"/>
      <c r="D957" s="237"/>
      <c r="H957" s="232">
        <v>2140207</v>
      </c>
      <c r="I957" s="223" t="s">
        <v>1671</v>
      </c>
    </row>
    <row r="958" spans="1:9">
      <c r="A958" s="269" t="s">
        <v>1672</v>
      </c>
      <c r="B958" s="237"/>
      <c r="C958" s="237"/>
      <c r="D958" s="237"/>
      <c r="H958" s="232">
        <v>2140208</v>
      </c>
      <c r="I958" s="223" t="s">
        <v>1673</v>
      </c>
    </row>
    <row r="959" spans="1:9">
      <c r="A959" s="269" t="s">
        <v>1674</v>
      </c>
      <c r="B959" s="237"/>
      <c r="C959" s="237"/>
      <c r="D959" s="237"/>
      <c r="H959" s="232">
        <v>2140299</v>
      </c>
      <c r="I959" s="223" t="s">
        <v>1675</v>
      </c>
    </row>
    <row r="960" spans="1:9">
      <c r="A960" s="268" t="s">
        <v>1676</v>
      </c>
      <c r="B960" s="192">
        <f>SUM(B961:B969)</f>
        <v>0</v>
      </c>
      <c r="C960" s="192">
        <f>SUM(C961:C969)</f>
        <v>0</v>
      </c>
      <c r="D960" s="192"/>
      <c r="H960" s="232">
        <v>21403</v>
      </c>
      <c r="I960" s="223" t="s">
        <v>1677</v>
      </c>
    </row>
    <row r="961" spans="1:9">
      <c r="A961" s="269" t="s">
        <v>1377</v>
      </c>
      <c r="B961" s="237"/>
      <c r="C961" s="237"/>
      <c r="D961" s="237"/>
      <c r="H961" s="232">
        <v>2140301</v>
      </c>
      <c r="I961" s="223" t="s">
        <v>238</v>
      </c>
    </row>
    <row r="962" spans="1:9">
      <c r="A962" s="269" t="s">
        <v>1378</v>
      </c>
      <c r="B962" s="237"/>
      <c r="C962" s="237"/>
      <c r="D962" s="237"/>
      <c r="H962" s="232">
        <v>2140302</v>
      </c>
      <c r="I962" s="223" t="s">
        <v>240</v>
      </c>
    </row>
    <row r="963" spans="1:9">
      <c r="A963" s="269" t="s">
        <v>1379</v>
      </c>
      <c r="B963" s="237"/>
      <c r="C963" s="237"/>
      <c r="D963" s="237"/>
      <c r="H963" s="232">
        <v>2140303</v>
      </c>
      <c r="I963" s="223" t="s">
        <v>242</v>
      </c>
    </row>
    <row r="964" spans="1:9">
      <c r="A964" s="269" t="s">
        <v>1678</v>
      </c>
      <c r="B964" s="237"/>
      <c r="C964" s="237"/>
      <c r="D964" s="237"/>
      <c r="H964" s="232">
        <v>2140304</v>
      </c>
      <c r="I964" s="223" t="s">
        <v>1679</v>
      </c>
    </row>
    <row r="965" spans="1:9">
      <c r="A965" s="269" t="s">
        <v>1680</v>
      </c>
      <c r="B965" s="237"/>
      <c r="C965" s="237"/>
      <c r="D965" s="237"/>
      <c r="H965" s="232">
        <v>2140305</v>
      </c>
      <c r="I965" s="223" t="s">
        <v>1681</v>
      </c>
    </row>
    <row r="966" spans="1:9">
      <c r="A966" s="269" t="s">
        <v>1682</v>
      </c>
      <c r="B966" s="237"/>
      <c r="C966" s="237"/>
      <c r="D966" s="237"/>
      <c r="H966" s="232">
        <v>2140306</v>
      </c>
      <c r="I966" s="223" t="s">
        <v>1683</v>
      </c>
    </row>
    <row r="967" spans="1:9">
      <c r="A967" s="269" t="s">
        <v>1684</v>
      </c>
      <c r="B967" s="237"/>
      <c r="C967" s="237"/>
      <c r="D967" s="237"/>
      <c r="H967" s="232">
        <v>2140307</v>
      </c>
      <c r="I967" s="223" t="s">
        <v>1685</v>
      </c>
    </row>
    <row r="968" spans="1:9">
      <c r="A968" s="269" t="s">
        <v>1686</v>
      </c>
      <c r="B968" s="237"/>
      <c r="C968" s="237"/>
      <c r="D968" s="237"/>
      <c r="H968" s="232">
        <v>2140308</v>
      </c>
      <c r="I968" s="223" t="s">
        <v>1687</v>
      </c>
    </row>
    <row r="969" spans="1:9">
      <c r="A969" s="269" t="s">
        <v>1688</v>
      </c>
      <c r="B969" s="237"/>
      <c r="C969" s="237"/>
      <c r="D969" s="237"/>
      <c r="H969" s="232">
        <v>2140399</v>
      </c>
      <c r="I969" s="223" t="s">
        <v>1689</v>
      </c>
    </row>
    <row r="970" spans="1:9">
      <c r="A970" s="268" t="s">
        <v>1690</v>
      </c>
      <c r="B970" s="192">
        <f>SUM(B971:B974)</f>
        <v>0</v>
      </c>
      <c r="C970" s="192">
        <f>SUM(C971:C974)</f>
        <v>0</v>
      </c>
      <c r="D970" s="192"/>
      <c r="H970" s="232">
        <v>21404</v>
      </c>
      <c r="I970" s="223" t="s">
        <v>1691</v>
      </c>
    </row>
    <row r="971" spans="1:9">
      <c r="A971" s="269" t="s">
        <v>1692</v>
      </c>
      <c r="B971" s="237"/>
      <c r="C971" s="237"/>
      <c r="D971" s="237"/>
      <c r="H971" s="232">
        <v>2140401</v>
      </c>
      <c r="I971" s="223" t="s">
        <v>1693</v>
      </c>
    </row>
    <row r="972" spans="1:9">
      <c r="A972" s="269" t="s">
        <v>1694</v>
      </c>
      <c r="B972" s="237"/>
      <c r="C972" s="237"/>
      <c r="D972" s="237"/>
      <c r="H972" s="232">
        <v>2140402</v>
      </c>
      <c r="I972" s="223" t="s">
        <v>1695</v>
      </c>
    </row>
    <row r="973" spans="1:9">
      <c r="A973" s="269" t="s">
        <v>1696</v>
      </c>
      <c r="B973" s="237"/>
      <c r="C973" s="237"/>
      <c r="D973" s="237"/>
      <c r="H973" s="232">
        <v>2140403</v>
      </c>
      <c r="I973" s="223" t="s">
        <v>1697</v>
      </c>
    </row>
    <row r="974" spans="1:9">
      <c r="A974" s="269" t="s">
        <v>1698</v>
      </c>
      <c r="B974" s="237"/>
      <c r="C974" s="237"/>
      <c r="D974" s="237"/>
      <c r="H974" s="232">
        <v>2140499</v>
      </c>
      <c r="I974" s="223" t="s">
        <v>1699</v>
      </c>
    </row>
    <row r="975" spans="1:9">
      <c r="A975" s="268" t="s">
        <v>1700</v>
      </c>
      <c r="B975" s="192">
        <f>SUM(B976:B981)</f>
        <v>0</v>
      </c>
      <c r="C975" s="192">
        <f>SUM(C976:C981)</f>
        <v>0</v>
      </c>
      <c r="D975" s="192"/>
      <c r="H975" s="232">
        <v>21405</v>
      </c>
      <c r="I975" s="223" t="s">
        <v>1701</v>
      </c>
    </row>
    <row r="976" spans="1:9">
      <c r="A976" s="269" t="s">
        <v>1377</v>
      </c>
      <c r="B976" s="237"/>
      <c r="C976" s="237"/>
      <c r="D976" s="237"/>
      <c r="H976" s="232">
        <v>2140501</v>
      </c>
      <c r="I976" s="223" t="s">
        <v>238</v>
      </c>
    </row>
    <row r="977" spans="1:9">
      <c r="A977" s="269" t="s">
        <v>1378</v>
      </c>
      <c r="B977" s="237"/>
      <c r="C977" s="237"/>
      <c r="D977" s="237"/>
      <c r="H977" s="232">
        <v>2140502</v>
      </c>
      <c r="I977" s="223" t="s">
        <v>240</v>
      </c>
    </row>
    <row r="978" spans="1:9">
      <c r="A978" s="269" t="s">
        <v>1379</v>
      </c>
      <c r="B978" s="237"/>
      <c r="C978" s="237"/>
      <c r="D978" s="237"/>
      <c r="H978" s="232">
        <v>2140503</v>
      </c>
      <c r="I978" s="223" t="s">
        <v>242</v>
      </c>
    </row>
    <row r="979" spans="1:9">
      <c r="A979" s="269" t="s">
        <v>1672</v>
      </c>
      <c r="B979" s="237"/>
      <c r="C979" s="237"/>
      <c r="D979" s="237"/>
      <c r="H979" s="232">
        <v>2140504</v>
      </c>
      <c r="I979" s="223" t="s">
        <v>1673</v>
      </c>
    </row>
    <row r="980" spans="1:9">
      <c r="A980" s="269" t="s">
        <v>1702</v>
      </c>
      <c r="B980" s="237"/>
      <c r="C980" s="237"/>
      <c r="D980" s="237"/>
      <c r="H980" s="232">
        <v>2140505</v>
      </c>
      <c r="I980" s="223" t="s">
        <v>1703</v>
      </c>
    </row>
    <row r="981" spans="1:9">
      <c r="A981" s="269" t="s">
        <v>1704</v>
      </c>
      <c r="B981" s="237"/>
      <c r="C981" s="237"/>
      <c r="D981" s="237"/>
      <c r="H981" s="232">
        <v>2140599</v>
      </c>
      <c r="I981" s="223" t="s">
        <v>1705</v>
      </c>
    </row>
    <row r="982" spans="1:9">
      <c r="A982" s="268" t="s">
        <v>1706</v>
      </c>
      <c r="B982" s="192">
        <f>SUM(B983:B986)</f>
        <v>0</v>
      </c>
      <c r="C982" s="192">
        <f>SUM(C983:C986)</f>
        <v>0</v>
      </c>
      <c r="D982" s="192"/>
      <c r="H982" s="232">
        <v>21406</v>
      </c>
      <c r="I982" s="223" t="s">
        <v>1707</v>
      </c>
    </row>
    <row r="983" spans="1:9">
      <c r="A983" s="269" t="s">
        <v>1708</v>
      </c>
      <c r="B983" s="237"/>
      <c r="C983" s="237"/>
      <c r="D983" s="237"/>
      <c r="H983" s="232">
        <v>2140601</v>
      </c>
      <c r="I983" s="223" t="s">
        <v>1709</v>
      </c>
    </row>
    <row r="984" spans="1:9">
      <c r="A984" s="269" t="s">
        <v>1710</v>
      </c>
      <c r="B984" s="237"/>
      <c r="C984" s="237"/>
      <c r="D984" s="237"/>
      <c r="H984" s="232">
        <v>2140602</v>
      </c>
      <c r="I984" s="223" t="s">
        <v>1711</v>
      </c>
    </row>
    <row r="985" spans="1:9">
      <c r="A985" s="269" t="s">
        <v>1712</v>
      </c>
      <c r="B985" s="237"/>
      <c r="C985" s="237"/>
      <c r="D985" s="237"/>
      <c r="H985" s="232">
        <v>2140603</v>
      </c>
      <c r="I985" s="223" t="s">
        <v>1713</v>
      </c>
    </row>
    <row r="986" spans="1:9">
      <c r="A986" s="269" t="s">
        <v>1714</v>
      </c>
      <c r="B986" s="237"/>
      <c r="C986" s="237"/>
      <c r="D986" s="237"/>
      <c r="H986" s="232">
        <v>2140699</v>
      </c>
      <c r="I986" s="223" t="s">
        <v>1715</v>
      </c>
    </row>
    <row r="987" spans="1:9">
      <c r="A987" s="268" t="s">
        <v>1716</v>
      </c>
      <c r="B987" s="192">
        <f>SUM(B988:B989)</f>
        <v>100</v>
      </c>
      <c r="C987" s="192">
        <f>SUM(C988:C989)</f>
        <v>100</v>
      </c>
      <c r="D987" s="192">
        <f>ROUND(B987/C987*100,2)</f>
        <v>100</v>
      </c>
      <c r="H987" s="232">
        <v>21499</v>
      </c>
      <c r="I987" s="223" t="s">
        <v>1717</v>
      </c>
    </row>
    <row r="988" spans="1:9">
      <c r="A988" s="269" t="s">
        <v>1718</v>
      </c>
      <c r="B988" s="237"/>
      <c r="C988" s="237"/>
      <c r="D988" s="237"/>
      <c r="H988" s="232">
        <v>2149901</v>
      </c>
      <c r="I988" s="223" t="s">
        <v>1719</v>
      </c>
    </row>
    <row r="989" spans="1:9">
      <c r="A989" s="269" t="s">
        <v>1720</v>
      </c>
      <c r="B989" s="237">
        <v>100</v>
      </c>
      <c r="C989" s="264">
        <v>100</v>
      </c>
      <c r="D989" s="264">
        <f>ROUND(B989/C989*100,2)</f>
        <v>100</v>
      </c>
      <c r="H989" s="232">
        <v>2149999</v>
      </c>
      <c r="I989" s="223" t="s">
        <v>1717</v>
      </c>
    </row>
    <row r="990" spans="1:9">
      <c r="A990" s="267" t="s">
        <v>180</v>
      </c>
      <c r="B990" s="199">
        <f>SUM(B991,B1001,B1017,B1022,B1036,B1043,B1050)</f>
        <v>2853</v>
      </c>
      <c r="C990" s="199">
        <f>SUM(C991,C1001,C1017,C1022,C1036,C1043,C1050)</f>
        <v>3056</v>
      </c>
      <c r="D990" s="199">
        <f>ROUND(B990/C990*100,2)</f>
        <v>93.36</v>
      </c>
      <c r="H990" s="232">
        <v>215</v>
      </c>
      <c r="I990" s="223" t="s">
        <v>1721</v>
      </c>
    </row>
    <row r="991" spans="1:9">
      <c r="A991" s="268" t="s">
        <v>1722</v>
      </c>
      <c r="B991" s="192">
        <f>SUM(B992:B1000)</f>
        <v>0</v>
      </c>
      <c r="C991" s="192">
        <f>SUM(C992:C1000)</f>
        <v>0</v>
      </c>
      <c r="D991" s="192"/>
      <c r="H991" s="232">
        <v>21501</v>
      </c>
      <c r="I991" s="223" t="s">
        <v>1723</v>
      </c>
    </row>
    <row r="992" spans="1:9">
      <c r="A992" s="269" t="s">
        <v>1377</v>
      </c>
      <c r="B992" s="237"/>
      <c r="C992" s="237"/>
      <c r="D992" s="237"/>
      <c r="H992" s="232">
        <v>2150101</v>
      </c>
      <c r="I992" s="223" t="s">
        <v>238</v>
      </c>
    </row>
    <row r="993" spans="1:9">
      <c r="A993" s="269" t="s">
        <v>1378</v>
      </c>
      <c r="B993" s="237"/>
      <c r="C993" s="237"/>
      <c r="D993" s="237"/>
      <c r="H993" s="232">
        <v>2150102</v>
      </c>
      <c r="I993" s="223" t="s">
        <v>240</v>
      </c>
    </row>
    <row r="994" spans="1:9">
      <c r="A994" s="269" t="s">
        <v>1379</v>
      </c>
      <c r="B994" s="237"/>
      <c r="C994" s="237"/>
      <c r="D994" s="237"/>
      <c r="H994" s="232">
        <v>2150103</v>
      </c>
      <c r="I994" s="223" t="s">
        <v>242</v>
      </c>
    </row>
    <row r="995" spans="1:9">
      <c r="A995" s="269" t="s">
        <v>1724</v>
      </c>
      <c r="B995" s="237"/>
      <c r="C995" s="237"/>
      <c r="D995" s="237"/>
      <c r="H995" s="232">
        <v>2150104</v>
      </c>
      <c r="I995" s="223" t="s">
        <v>1725</v>
      </c>
    </row>
    <row r="996" spans="1:9">
      <c r="A996" s="269" t="s">
        <v>1726</v>
      </c>
      <c r="B996" s="237"/>
      <c r="C996" s="237"/>
      <c r="D996" s="237"/>
      <c r="H996" s="232">
        <v>2150105</v>
      </c>
      <c r="I996" s="223" t="s">
        <v>1727</v>
      </c>
    </row>
    <row r="997" spans="1:9">
      <c r="A997" s="269" t="s">
        <v>1728</v>
      </c>
      <c r="B997" s="237"/>
      <c r="C997" s="237"/>
      <c r="D997" s="237"/>
      <c r="H997" s="232">
        <v>2150106</v>
      </c>
      <c r="I997" s="223" t="s">
        <v>1729</v>
      </c>
    </row>
    <row r="998" spans="1:9">
      <c r="A998" s="269" t="s">
        <v>1730</v>
      </c>
      <c r="B998" s="237"/>
      <c r="C998" s="237"/>
      <c r="D998" s="237"/>
      <c r="H998" s="232">
        <v>2150107</v>
      </c>
      <c r="I998" s="223" t="s">
        <v>1731</v>
      </c>
    </row>
    <row r="999" spans="1:9">
      <c r="A999" s="269" t="s">
        <v>1732</v>
      </c>
      <c r="B999" s="237"/>
      <c r="C999" s="237"/>
      <c r="D999" s="237"/>
      <c r="H999" s="232">
        <v>2150108</v>
      </c>
      <c r="I999" s="223" t="s">
        <v>1733</v>
      </c>
    </row>
    <row r="1000" spans="1:9">
      <c r="A1000" s="269" t="s">
        <v>1734</v>
      </c>
      <c r="B1000" s="237"/>
      <c r="C1000" s="237"/>
      <c r="D1000" s="237"/>
      <c r="H1000" s="232">
        <v>2150199</v>
      </c>
      <c r="I1000" s="223" t="s">
        <v>1735</v>
      </c>
    </row>
    <row r="1001" spans="1:9">
      <c r="A1001" s="268" t="s">
        <v>1736</v>
      </c>
      <c r="B1001" s="192">
        <f>SUM(B1002:B1016)</f>
        <v>0</v>
      </c>
      <c r="C1001" s="192">
        <f>SUM(C1002:C1016)</f>
        <v>0</v>
      </c>
      <c r="D1001" s="192"/>
      <c r="H1001" s="232">
        <v>21502</v>
      </c>
      <c r="I1001" s="223" t="s">
        <v>1737</v>
      </c>
    </row>
    <row r="1002" spans="1:9">
      <c r="A1002" s="269" t="s">
        <v>1377</v>
      </c>
      <c r="B1002" s="237"/>
      <c r="C1002" s="237"/>
      <c r="D1002" s="237"/>
      <c r="H1002" s="232">
        <v>2150201</v>
      </c>
      <c r="I1002" s="223" t="s">
        <v>238</v>
      </c>
    </row>
    <row r="1003" spans="1:9">
      <c r="A1003" s="269" t="s">
        <v>1378</v>
      </c>
      <c r="B1003" s="237"/>
      <c r="C1003" s="237"/>
      <c r="D1003" s="237"/>
      <c r="H1003" s="232">
        <v>2150202</v>
      </c>
      <c r="I1003" s="223" t="s">
        <v>240</v>
      </c>
    </row>
    <row r="1004" spans="1:9">
      <c r="A1004" s="269" t="s">
        <v>1379</v>
      </c>
      <c r="B1004" s="237"/>
      <c r="C1004" s="237"/>
      <c r="D1004" s="237"/>
      <c r="H1004" s="232">
        <v>2150203</v>
      </c>
      <c r="I1004" s="223" t="s">
        <v>242</v>
      </c>
    </row>
    <row r="1005" spans="1:9">
      <c r="A1005" s="269" t="s">
        <v>1738</v>
      </c>
      <c r="B1005" s="237"/>
      <c r="C1005" s="237"/>
      <c r="D1005" s="237"/>
      <c r="H1005" s="232">
        <v>2150204</v>
      </c>
      <c r="I1005" s="223" t="s">
        <v>1739</v>
      </c>
    </row>
    <row r="1006" spans="1:9">
      <c r="A1006" s="269" t="s">
        <v>1740</v>
      </c>
      <c r="B1006" s="237"/>
      <c r="C1006" s="237"/>
      <c r="D1006" s="237"/>
      <c r="H1006" s="232">
        <v>2150205</v>
      </c>
      <c r="I1006" s="223" t="s">
        <v>1741</v>
      </c>
    </row>
    <row r="1007" spans="1:9">
      <c r="A1007" s="269" t="s">
        <v>1742</v>
      </c>
      <c r="B1007" s="237"/>
      <c r="C1007" s="237"/>
      <c r="D1007" s="237"/>
      <c r="H1007" s="232">
        <v>2150206</v>
      </c>
      <c r="I1007" s="223" t="s">
        <v>1743</v>
      </c>
    </row>
    <row r="1008" spans="1:9">
      <c r="A1008" s="269" t="s">
        <v>1744</v>
      </c>
      <c r="B1008" s="237"/>
      <c r="C1008" s="237"/>
      <c r="D1008" s="237"/>
      <c r="H1008" s="232">
        <v>2150207</v>
      </c>
      <c r="I1008" s="223" t="s">
        <v>1745</v>
      </c>
    </row>
    <row r="1009" spans="1:9">
      <c r="A1009" s="269" t="s">
        <v>1746</v>
      </c>
      <c r="B1009" s="237"/>
      <c r="C1009" s="237"/>
      <c r="D1009" s="237"/>
      <c r="H1009" s="232">
        <v>2150208</v>
      </c>
      <c r="I1009" s="223" t="s">
        <v>1747</v>
      </c>
    </row>
    <row r="1010" spans="1:9">
      <c r="A1010" s="269" t="s">
        <v>1748</v>
      </c>
      <c r="B1010" s="237"/>
      <c r="C1010" s="237"/>
      <c r="D1010" s="237"/>
      <c r="H1010" s="232">
        <v>2150209</v>
      </c>
      <c r="I1010" s="223" t="s">
        <v>1749</v>
      </c>
    </row>
    <row r="1011" spans="1:9">
      <c r="A1011" s="269" t="s">
        <v>1750</v>
      </c>
      <c r="B1011" s="237"/>
      <c r="C1011" s="237"/>
      <c r="D1011" s="237"/>
      <c r="H1011" s="232">
        <v>2150210</v>
      </c>
      <c r="I1011" s="223" t="s">
        <v>1751</v>
      </c>
    </row>
    <row r="1012" spans="1:9">
      <c r="A1012" s="269" t="s">
        <v>1752</v>
      </c>
      <c r="B1012" s="237"/>
      <c r="C1012" s="237"/>
      <c r="D1012" s="237"/>
      <c r="H1012" s="232">
        <v>2150212</v>
      </c>
      <c r="I1012" s="223" t="s">
        <v>1753</v>
      </c>
    </row>
    <row r="1013" spans="1:9">
      <c r="A1013" s="269" t="s">
        <v>1754</v>
      </c>
      <c r="B1013" s="237"/>
      <c r="C1013" s="237"/>
      <c r="D1013" s="237"/>
      <c r="H1013" s="232">
        <v>2150213</v>
      </c>
      <c r="I1013" s="223" t="s">
        <v>1755</v>
      </c>
    </row>
    <row r="1014" spans="1:9">
      <c r="A1014" s="269" t="s">
        <v>1756</v>
      </c>
      <c r="B1014" s="237"/>
      <c r="C1014" s="237"/>
      <c r="D1014" s="237"/>
      <c r="H1014" s="232">
        <v>2150214</v>
      </c>
      <c r="I1014" s="223" t="s">
        <v>1757</v>
      </c>
    </row>
    <row r="1015" spans="1:9">
      <c r="A1015" s="269" t="s">
        <v>1758</v>
      </c>
      <c r="B1015" s="237"/>
      <c r="C1015" s="237"/>
      <c r="D1015" s="237"/>
      <c r="H1015" s="232">
        <v>2150215</v>
      </c>
      <c r="I1015" s="223" t="s">
        <v>1759</v>
      </c>
    </row>
    <row r="1016" spans="1:9">
      <c r="A1016" s="269" t="s">
        <v>1760</v>
      </c>
      <c r="B1016" s="237"/>
      <c r="C1016" s="237"/>
      <c r="D1016" s="237"/>
      <c r="H1016" s="232">
        <v>2150299</v>
      </c>
      <c r="I1016" s="223" t="s">
        <v>1761</v>
      </c>
    </row>
    <row r="1017" spans="1:9">
      <c r="A1017" s="268" t="s">
        <v>1762</v>
      </c>
      <c r="B1017" s="192">
        <f>SUM(B1018:B1021)</f>
        <v>0</v>
      </c>
      <c r="C1017" s="192">
        <f>SUM(C1018:C1021)</f>
        <v>0</v>
      </c>
      <c r="D1017" s="192"/>
      <c r="H1017" s="232">
        <v>21503</v>
      </c>
      <c r="I1017" s="223" t="s">
        <v>1763</v>
      </c>
    </row>
    <row r="1018" spans="1:9">
      <c r="A1018" s="269" t="s">
        <v>1377</v>
      </c>
      <c r="B1018" s="237"/>
      <c r="C1018" s="237"/>
      <c r="D1018" s="237"/>
      <c r="H1018" s="232">
        <v>2150301</v>
      </c>
      <c r="I1018" s="223" t="s">
        <v>238</v>
      </c>
    </row>
    <row r="1019" spans="1:9">
      <c r="A1019" s="269" t="s">
        <v>1378</v>
      </c>
      <c r="B1019" s="237"/>
      <c r="C1019" s="237"/>
      <c r="D1019" s="237"/>
      <c r="H1019" s="232">
        <v>2150302</v>
      </c>
      <c r="I1019" s="223" t="s">
        <v>240</v>
      </c>
    </row>
    <row r="1020" spans="1:9">
      <c r="A1020" s="269" t="s">
        <v>1379</v>
      </c>
      <c r="B1020" s="237"/>
      <c r="C1020" s="237"/>
      <c r="D1020" s="237"/>
      <c r="H1020" s="232">
        <v>2150303</v>
      </c>
      <c r="I1020" s="223" t="s">
        <v>242</v>
      </c>
    </row>
    <row r="1021" spans="1:9">
      <c r="A1021" s="269" t="s">
        <v>1764</v>
      </c>
      <c r="B1021" s="237"/>
      <c r="C1021" s="237"/>
      <c r="D1021" s="237"/>
      <c r="H1021" s="232">
        <v>2150399</v>
      </c>
      <c r="I1021" s="223" t="s">
        <v>1765</v>
      </c>
    </row>
    <row r="1022" spans="1:9">
      <c r="A1022" s="268" t="s">
        <v>1766</v>
      </c>
      <c r="B1022" s="192">
        <f>SUM(B1023:B1035)</f>
        <v>0</v>
      </c>
      <c r="C1022" s="192">
        <f>SUM(C1023:C1035)</f>
        <v>0</v>
      </c>
      <c r="D1022" s="192"/>
      <c r="H1022" s="232">
        <v>21505</v>
      </c>
      <c r="I1022" s="223" t="s">
        <v>1767</v>
      </c>
    </row>
    <row r="1023" spans="1:9">
      <c r="A1023" s="269" t="s">
        <v>1377</v>
      </c>
      <c r="B1023" s="237"/>
      <c r="C1023" s="237"/>
      <c r="D1023" s="237"/>
      <c r="H1023" s="232">
        <v>2150501</v>
      </c>
      <c r="I1023" s="223" t="s">
        <v>238</v>
      </c>
    </row>
    <row r="1024" spans="1:9">
      <c r="A1024" s="269" t="s">
        <v>1378</v>
      </c>
      <c r="B1024" s="237"/>
      <c r="C1024" s="237"/>
      <c r="D1024" s="237"/>
      <c r="H1024" s="232">
        <v>2150502</v>
      </c>
      <c r="I1024" s="223" t="s">
        <v>240</v>
      </c>
    </row>
    <row r="1025" spans="1:9">
      <c r="A1025" s="269" t="s">
        <v>1379</v>
      </c>
      <c r="B1025" s="237"/>
      <c r="C1025" s="237"/>
      <c r="D1025" s="237"/>
      <c r="H1025" s="232">
        <v>2150503</v>
      </c>
      <c r="I1025" s="223" t="s">
        <v>242</v>
      </c>
    </row>
    <row r="1026" spans="1:9">
      <c r="A1026" s="269" t="s">
        <v>1768</v>
      </c>
      <c r="B1026" s="237"/>
      <c r="C1026" s="237"/>
      <c r="D1026" s="237"/>
      <c r="H1026" s="232">
        <v>2150505</v>
      </c>
      <c r="I1026" s="223" t="s">
        <v>1769</v>
      </c>
    </row>
    <row r="1027" spans="1:9">
      <c r="A1027" s="269" t="s">
        <v>1770</v>
      </c>
      <c r="B1027" s="237"/>
      <c r="C1027" s="237"/>
      <c r="D1027" s="237"/>
      <c r="H1027" s="232">
        <v>2150506</v>
      </c>
      <c r="I1027" s="223" t="s">
        <v>1771</v>
      </c>
    </row>
    <row r="1028" spans="1:9">
      <c r="A1028" s="269" t="s">
        <v>1772</v>
      </c>
      <c r="B1028" s="237"/>
      <c r="C1028" s="237"/>
      <c r="D1028" s="237"/>
      <c r="H1028" s="232">
        <v>2150507</v>
      </c>
      <c r="I1028" s="223" t="s">
        <v>1773</v>
      </c>
    </row>
    <row r="1029" spans="1:9">
      <c r="A1029" s="269" t="s">
        <v>1774</v>
      </c>
      <c r="B1029" s="237"/>
      <c r="C1029" s="237"/>
      <c r="D1029" s="237"/>
      <c r="H1029" s="232">
        <v>2150508</v>
      </c>
      <c r="I1029" s="223" t="s">
        <v>1775</v>
      </c>
    </row>
    <row r="1030" spans="1:9">
      <c r="A1030" s="269" t="s">
        <v>1776</v>
      </c>
      <c r="B1030" s="237"/>
      <c r="C1030" s="237"/>
      <c r="D1030" s="237"/>
      <c r="H1030" s="232">
        <v>2150509</v>
      </c>
      <c r="I1030" s="223" t="s">
        <v>1777</v>
      </c>
    </row>
    <row r="1031" spans="1:9">
      <c r="A1031" s="269" t="s">
        <v>1778</v>
      </c>
      <c r="B1031" s="237"/>
      <c r="C1031" s="237"/>
      <c r="D1031" s="237"/>
      <c r="H1031" s="232">
        <v>2150510</v>
      </c>
      <c r="I1031" s="223" t="s">
        <v>1779</v>
      </c>
    </row>
    <row r="1032" spans="1:9">
      <c r="A1032" s="269" t="s">
        <v>1780</v>
      </c>
      <c r="B1032" s="237"/>
      <c r="C1032" s="237"/>
      <c r="D1032" s="237"/>
      <c r="H1032" s="232">
        <v>2150511</v>
      </c>
      <c r="I1032" s="223" t="s">
        <v>1781</v>
      </c>
    </row>
    <row r="1033" spans="1:9">
      <c r="A1033" s="269" t="s">
        <v>1672</v>
      </c>
      <c r="B1033" s="237"/>
      <c r="C1033" s="237"/>
      <c r="D1033" s="237"/>
      <c r="H1033" s="232">
        <v>2150513</v>
      </c>
      <c r="I1033" s="223" t="s">
        <v>1673</v>
      </c>
    </row>
    <row r="1034" spans="1:9">
      <c r="A1034" s="269" t="s">
        <v>1782</v>
      </c>
      <c r="B1034" s="237"/>
      <c r="C1034" s="237"/>
      <c r="D1034" s="237"/>
      <c r="H1034" s="232">
        <v>2150515</v>
      </c>
      <c r="I1034" s="223" t="s">
        <v>1783</v>
      </c>
    </row>
    <row r="1035" spans="1:9">
      <c r="A1035" s="269" t="s">
        <v>1784</v>
      </c>
      <c r="B1035" s="237"/>
      <c r="C1035" s="237"/>
      <c r="D1035" s="237"/>
      <c r="H1035" s="232">
        <v>2150599</v>
      </c>
      <c r="I1035" s="223" t="s">
        <v>1785</v>
      </c>
    </row>
    <row r="1036" spans="1:9">
      <c r="A1036" s="268" t="s">
        <v>1786</v>
      </c>
      <c r="B1036" s="192">
        <f>SUM(B1037:B1042)</f>
        <v>0</v>
      </c>
      <c r="C1036" s="192">
        <f>SUM(C1037:C1042)</f>
        <v>0</v>
      </c>
      <c r="D1036" s="192"/>
      <c r="H1036" s="232">
        <v>21507</v>
      </c>
      <c r="I1036" s="268" t="s">
        <v>1787</v>
      </c>
    </row>
    <row r="1037" spans="1:9">
      <c r="A1037" s="269" t="s">
        <v>1377</v>
      </c>
      <c r="B1037" s="237"/>
      <c r="C1037" s="237"/>
      <c r="D1037" s="237"/>
      <c r="H1037" s="232">
        <v>2150701</v>
      </c>
      <c r="I1037" s="223" t="s">
        <v>238</v>
      </c>
    </row>
    <row r="1038" spans="1:9">
      <c r="A1038" s="269" t="s">
        <v>1378</v>
      </c>
      <c r="B1038" s="237"/>
      <c r="C1038" s="237"/>
      <c r="D1038" s="237"/>
      <c r="H1038" s="232">
        <v>2150702</v>
      </c>
      <c r="I1038" s="223" t="s">
        <v>240</v>
      </c>
    </row>
    <row r="1039" spans="1:9">
      <c r="A1039" s="269" t="s">
        <v>1379</v>
      </c>
      <c r="B1039" s="237"/>
      <c r="C1039" s="237"/>
      <c r="D1039" s="237"/>
      <c r="H1039" s="232">
        <v>2150703</v>
      </c>
      <c r="I1039" s="223" t="s">
        <v>242</v>
      </c>
    </row>
    <row r="1040" spans="1:9">
      <c r="A1040" s="269" t="s">
        <v>1788</v>
      </c>
      <c r="B1040" s="237"/>
      <c r="C1040" s="237"/>
      <c r="D1040" s="237"/>
      <c r="H1040" s="232">
        <v>2150704</v>
      </c>
      <c r="I1040" s="223" t="s">
        <v>1789</v>
      </c>
    </row>
    <row r="1041" spans="1:9">
      <c r="A1041" s="266" t="s">
        <v>1790</v>
      </c>
      <c r="B1041" s="237"/>
      <c r="C1041" s="237"/>
      <c r="D1041" s="237"/>
      <c r="H1041" s="232">
        <v>2150705</v>
      </c>
      <c r="I1041" s="266" t="s">
        <v>1791</v>
      </c>
    </row>
    <row r="1042" spans="1:9">
      <c r="A1042" s="269" t="s">
        <v>1792</v>
      </c>
      <c r="B1042" s="237"/>
      <c r="C1042" s="237"/>
      <c r="D1042" s="237"/>
      <c r="H1042" s="232">
        <v>2150799</v>
      </c>
      <c r="I1042" s="223" t="s">
        <v>1793</v>
      </c>
    </row>
    <row r="1043" spans="1:9">
      <c r="A1043" s="268" t="s">
        <v>1794</v>
      </c>
      <c r="B1043" s="192">
        <f>SUM(B1044:B1049)</f>
        <v>2153</v>
      </c>
      <c r="C1043" s="192">
        <f>SUM(C1044:C1049)</f>
        <v>2456</v>
      </c>
      <c r="D1043" s="192">
        <f>ROUND(B1043/C1043*100,2)</f>
        <v>87.66</v>
      </c>
      <c r="H1043" s="232">
        <v>21508</v>
      </c>
      <c r="I1043" s="223" t="s">
        <v>1795</v>
      </c>
    </row>
    <row r="1044" spans="1:9">
      <c r="A1044" s="269" t="s">
        <v>1377</v>
      </c>
      <c r="B1044" s="237">
        <v>203</v>
      </c>
      <c r="C1044" s="264">
        <f>155+51</f>
        <v>206</v>
      </c>
      <c r="D1044" s="264">
        <f>ROUND(B1044/C1044*100,2)</f>
        <v>98.54</v>
      </c>
      <c r="H1044" s="259">
        <v>2150801</v>
      </c>
      <c r="I1044" s="260" t="s">
        <v>238</v>
      </c>
    </row>
    <row r="1045" spans="1:9">
      <c r="A1045" s="269" t="s">
        <v>1378</v>
      </c>
      <c r="B1045" s="237"/>
      <c r="C1045" s="264"/>
      <c r="D1045" s="264"/>
      <c r="H1045" s="259">
        <v>2150802</v>
      </c>
      <c r="I1045" s="260" t="s">
        <v>240</v>
      </c>
    </row>
    <row r="1046" spans="1:9">
      <c r="A1046" s="269" t="s">
        <v>1379</v>
      </c>
      <c r="B1046" s="237"/>
      <c r="C1046" s="264"/>
      <c r="D1046" s="264"/>
      <c r="H1046" s="232">
        <v>2150803</v>
      </c>
      <c r="I1046" s="223" t="s">
        <v>242</v>
      </c>
    </row>
    <row r="1047" spans="1:9">
      <c r="A1047" s="269" t="s">
        <v>1796</v>
      </c>
      <c r="B1047" s="237"/>
      <c r="C1047" s="264"/>
      <c r="D1047" s="264"/>
      <c r="H1047" s="232">
        <v>2150804</v>
      </c>
      <c r="I1047" s="223" t="s">
        <v>1797</v>
      </c>
    </row>
    <row r="1048" spans="1:9">
      <c r="A1048" s="269" t="s">
        <v>1798</v>
      </c>
      <c r="B1048" s="237">
        <v>150</v>
      </c>
      <c r="C1048" s="264">
        <v>150</v>
      </c>
      <c r="D1048" s="264">
        <f>ROUND(B1048/C1048*100,2)</f>
        <v>100</v>
      </c>
      <c r="H1048" s="232">
        <v>2150805</v>
      </c>
      <c r="I1048" s="223" t="s">
        <v>1799</v>
      </c>
    </row>
    <row r="1049" spans="1:9">
      <c r="A1049" s="269" t="s">
        <v>1800</v>
      </c>
      <c r="B1049" s="237">
        <v>1800</v>
      </c>
      <c r="C1049" s="264">
        <v>2100</v>
      </c>
      <c r="D1049" s="264">
        <f>ROUND(B1049/C1049*100,2)</f>
        <v>85.71</v>
      </c>
      <c r="H1049" s="232">
        <v>2150899</v>
      </c>
      <c r="I1049" s="223" t="s">
        <v>1801</v>
      </c>
    </row>
    <row r="1050" spans="1:9">
      <c r="A1050" s="268" t="s">
        <v>1802</v>
      </c>
      <c r="B1050" s="192">
        <f>SUM(B1051:B1055)</f>
        <v>700</v>
      </c>
      <c r="C1050" s="192">
        <f>SUM(C1051:C1055)</f>
        <v>600</v>
      </c>
      <c r="D1050" s="192">
        <f>ROUND(B1050/C1050*100,2)</f>
        <v>116.67</v>
      </c>
      <c r="H1050" s="232">
        <v>21599</v>
      </c>
      <c r="I1050" s="223" t="s">
        <v>1803</v>
      </c>
    </row>
    <row r="1051" spans="1:9">
      <c r="A1051" s="269" t="s">
        <v>1804</v>
      </c>
      <c r="B1051" s="237"/>
      <c r="C1051" s="237"/>
      <c r="D1051" s="237"/>
      <c r="H1051" s="232">
        <v>2159901</v>
      </c>
      <c r="I1051" s="223" t="s">
        <v>1805</v>
      </c>
    </row>
    <row r="1052" spans="1:9">
      <c r="A1052" s="269" t="s">
        <v>1806</v>
      </c>
      <c r="B1052" s="237"/>
      <c r="C1052" s="237"/>
      <c r="D1052" s="237"/>
      <c r="H1052" s="232">
        <v>2159904</v>
      </c>
      <c r="I1052" s="223" t="s">
        <v>1807</v>
      </c>
    </row>
    <row r="1053" spans="1:9">
      <c r="A1053" s="269" t="s">
        <v>1808</v>
      </c>
      <c r="B1053" s="237"/>
      <c r="C1053" s="237"/>
      <c r="D1053" s="237"/>
      <c r="H1053" s="232">
        <v>2159905</v>
      </c>
      <c r="I1053" s="223" t="s">
        <v>1809</v>
      </c>
    </row>
    <row r="1054" spans="1:9">
      <c r="A1054" s="269" t="s">
        <v>1810</v>
      </c>
      <c r="B1054" s="237"/>
      <c r="C1054" s="237"/>
      <c r="D1054" s="237"/>
      <c r="H1054" s="232">
        <v>2159906</v>
      </c>
      <c r="I1054" s="223" t="s">
        <v>1811</v>
      </c>
    </row>
    <row r="1055" spans="1:9">
      <c r="A1055" s="269" t="s">
        <v>1812</v>
      </c>
      <c r="B1055" s="237">
        <v>700</v>
      </c>
      <c r="C1055" s="264">
        <f>2700-2100</f>
        <v>600</v>
      </c>
      <c r="D1055" s="264">
        <f>ROUND(B1055/C1055*100,2)</f>
        <v>116.67</v>
      </c>
      <c r="H1055" s="232">
        <v>2159999</v>
      </c>
      <c r="I1055" s="223" t="s">
        <v>1803</v>
      </c>
    </row>
    <row r="1056" spans="1:9">
      <c r="A1056" s="267" t="s">
        <v>181</v>
      </c>
      <c r="B1056" s="199">
        <f>SUM(B1057,B1067,B1073)</f>
        <v>162</v>
      </c>
      <c r="C1056" s="199">
        <f>SUM(C1057,C1067,C1073)</f>
        <v>172</v>
      </c>
      <c r="D1056" s="199">
        <f>ROUND(B1056/C1056*100,2)</f>
        <v>94.19</v>
      </c>
      <c r="H1056" s="232">
        <v>216</v>
      </c>
      <c r="I1056" s="223" t="s">
        <v>1813</v>
      </c>
    </row>
    <row r="1057" spans="1:9">
      <c r="A1057" s="268" t="s">
        <v>1814</v>
      </c>
      <c r="B1057" s="192">
        <f>SUM(B1058:B1066)</f>
        <v>162</v>
      </c>
      <c r="C1057" s="192">
        <f>SUM(C1058:C1066)</f>
        <v>172</v>
      </c>
      <c r="D1057" s="192">
        <f>ROUND(B1057/C1057*100,2)</f>
        <v>94.19</v>
      </c>
      <c r="H1057" s="232">
        <v>21602</v>
      </c>
      <c r="I1057" s="223" t="s">
        <v>1815</v>
      </c>
    </row>
    <row r="1058" spans="1:9">
      <c r="A1058" s="269" t="s">
        <v>1377</v>
      </c>
      <c r="B1058" s="237">
        <v>100</v>
      </c>
      <c r="C1058" s="264">
        <f>107+8+17</f>
        <v>132</v>
      </c>
      <c r="D1058" s="264">
        <f>ROUND(B1058/C1058*100,2)</f>
        <v>75.76</v>
      </c>
      <c r="H1058" s="232">
        <v>2160201</v>
      </c>
      <c r="I1058" s="223" t="s">
        <v>238</v>
      </c>
    </row>
    <row r="1059" spans="1:9">
      <c r="A1059" s="269" t="s">
        <v>1378</v>
      </c>
      <c r="B1059" s="237"/>
      <c r="C1059" s="264"/>
      <c r="D1059" s="264"/>
      <c r="H1059" s="232">
        <v>2160202</v>
      </c>
      <c r="I1059" s="223" t="s">
        <v>240</v>
      </c>
    </row>
    <row r="1060" spans="1:9">
      <c r="A1060" s="269" t="s">
        <v>1379</v>
      </c>
      <c r="B1060" s="237"/>
      <c r="C1060" s="264"/>
      <c r="D1060" s="264"/>
      <c r="H1060" s="232">
        <v>2160203</v>
      </c>
      <c r="I1060" s="223" t="s">
        <v>242</v>
      </c>
    </row>
    <row r="1061" spans="1:9">
      <c r="A1061" s="269" t="s">
        <v>1816</v>
      </c>
      <c r="B1061" s="237"/>
      <c r="C1061" s="264"/>
      <c r="D1061" s="264"/>
      <c r="H1061" s="232">
        <v>2160216</v>
      </c>
      <c r="I1061" s="223" t="s">
        <v>1817</v>
      </c>
    </row>
    <row r="1062" spans="1:9">
      <c r="A1062" s="269" t="s">
        <v>1818</v>
      </c>
      <c r="B1062" s="237"/>
      <c r="C1062" s="264"/>
      <c r="D1062" s="264"/>
      <c r="H1062" s="232">
        <v>2160217</v>
      </c>
      <c r="I1062" s="223" t="s">
        <v>1819</v>
      </c>
    </row>
    <row r="1063" spans="1:9">
      <c r="A1063" s="269" t="s">
        <v>1820</v>
      </c>
      <c r="B1063" s="237"/>
      <c r="C1063" s="264"/>
      <c r="D1063" s="264"/>
      <c r="H1063" s="232">
        <v>2160218</v>
      </c>
      <c r="I1063" s="223" t="s">
        <v>1821</v>
      </c>
    </row>
    <row r="1064" spans="1:9">
      <c r="A1064" s="269" t="s">
        <v>1822</v>
      </c>
      <c r="B1064" s="237"/>
      <c r="C1064" s="264"/>
      <c r="D1064" s="264"/>
      <c r="H1064" s="232">
        <v>2160219</v>
      </c>
      <c r="I1064" s="223" t="s">
        <v>1823</v>
      </c>
    </row>
    <row r="1065" spans="1:9">
      <c r="A1065" s="269" t="s">
        <v>1411</v>
      </c>
      <c r="B1065" s="237"/>
      <c r="C1065" s="264"/>
      <c r="D1065" s="264"/>
      <c r="H1065" s="232">
        <v>2160250</v>
      </c>
      <c r="I1065" s="223" t="s">
        <v>256</v>
      </c>
    </row>
    <row r="1066" spans="1:9">
      <c r="A1066" s="269" t="s">
        <v>1824</v>
      </c>
      <c r="B1066" s="237">
        <v>62</v>
      </c>
      <c r="C1066" s="264">
        <v>40</v>
      </c>
      <c r="D1066" s="264">
        <f>ROUND(B1066/C1066*100,2)</f>
        <v>155</v>
      </c>
      <c r="H1066" s="232">
        <v>2160299</v>
      </c>
      <c r="I1066" s="223" t="s">
        <v>1825</v>
      </c>
    </row>
    <row r="1067" spans="1:9">
      <c r="A1067" s="268" t="s">
        <v>1826</v>
      </c>
      <c r="B1067" s="192">
        <f>SUM(B1068:B1072)</f>
        <v>0</v>
      </c>
      <c r="C1067" s="192">
        <f>SUM(C1068:C1072)</f>
        <v>0</v>
      </c>
      <c r="D1067" s="192"/>
      <c r="H1067" s="232">
        <v>21606</v>
      </c>
      <c r="I1067" s="223" t="s">
        <v>1827</v>
      </c>
    </row>
    <row r="1068" spans="1:9">
      <c r="A1068" s="269" t="s">
        <v>1377</v>
      </c>
      <c r="B1068" s="237"/>
      <c r="C1068" s="237"/>
      <c r="D1068" s="237"/>
      <c r="H1068" s="232">
        <v>2160601</v>
      </c>
      <c r="I1068" s="223" t="s">
        <v>238</v>
      </c>
    </row>
    <row r="1069" spans="1:9">
      <c r="A1069" s="269" t="s">
        <v>1378</v>
      </c>
      <c r="B1069" s="237"/>
      <c r="C1069" s="237"/>
      <c r="D1069" s="237"/>
      <c r="H1069" s="232">
        <v>2160602</v>
      </c>
      <c r="I1069" s="223" t="s">
        <v>240</v>
      </c>
    </row>
    <row r="1070" spans="1:9">
      <c r="A1070" s="269" t="s">
        <v>1379</v>
      </c>
      <c r="B1070" s="237"/>
      <c r="C1070" s="237"/>
      <c r="D1070" s="237"/>
      <c r="H1070" s="232">
        <v>2160603</v>
      </c>
      <c r="I1070" s="223" t="s">
        <v>242</v>
      </c>
    </row>
    <row r="1071" spans="1:9">
      <c r="A1071" s="269" t="s">
        <v>1828</v>
      </c>
      <c r="B1071" s="237"/>
      <c r="C1071" s="237"/>
      <c r="D1071" s="237"/>
      <c r="H1071" s="232">
        <v>2160607</v>
      </c>
      <c r="I1071" s="269" t="s">
        <v>1829</v>
      </c>
    </row>
    <row r="1072" spans="1:9">
      <c r="A1072" s="269" t="s">
        <v>1830</v>
      </c>
      <c r="B1072" s="237"/>
      <c r="C1072" s="237"/>
      <c r="D1072" s="237"/>
      <c r="H1072" s="232">
        <v>2160699</v>
      </c>
      <c r="I1072" s="269" t="s">
        <v>1831</v>
      </c>
    </row>
    <row r="1073" spans="1:9">
      <c r="A1073" s="268" t="s">
        <v>1832</v>
      </c>
      <c r="B1073" s="192">
        <f>SUM(B1074:B1075)</f>
        <v>0</v>
      </c>
      <c r="C1073" s="192">
        <f>SUM(C1074:C1075)</f>
        <v>0</v>
      </c>
      <c r="D1073" s="192"/>
      <c r="H1073" s="232">
        <v>21699</v>
      </c>
      <c r="I1073" s="268" t="s">
        <v>1833</v>
      </c>
    </row>
    <row r="1074" spans="1:9">
      <c r="A1074" s="269" t="s">
        <v>1834</v>
      </c>
      <c r="B1074" s="237"/>
      <c r="C1074" s="237"/>
      <c r="D1074" s="237"/>
      <c r="H1074" s="232">
        <v>2169901</v>
      </c>
      <c r="I1074" s="223" t="s">
        <v>1835</v>
      </c>
    </row>
    <row r="1075" spans="1:9">
      <c r="A1075" s="269" t="s">
        <v>1836</v>
      </c>
      <c r="B1075" s="237"/>
      <c r="C1075" s="237"/>
      <c r="D1075" s="237"/>
      <c r="H1075" s="232">
        <v>2169999</v>
      </c>
      <c r="I1075" s="223" t="s">
        <v>1833</v>
      </c>
    </row>
    <row r="1076" spans="1:9">
      <c r="A1076" s="267" t="s">
        <v>182</v>
      </c>
      <c r="B1076" s="199">
        <f>SUM(B1077,B1084,B1090)</f>
        <v>0</v>
      </c>
      <c r="C1076" s="199">
        <f>SUM(C1077,C1084,C1090)</f>
        <v>0</v>
      </c>
      <c r="D1076" s="199"/>
      <c r="H1076" s="251">
        <v>217</v>
      </c>
      <c r="I1076" s="253" t="s">
        <v>1837</v>
      </c>
    </row>
    <row r="1077" spans="1:9">
      <c r="A1077" s="268" t="s">
        <v>1838</v>
      </c>
      <c r="B1077" s="192">
        <f>SUM(B1078:B1083)</f>
        <v>0</v>
      </c>
      <c r="C1077" s="192">
        <f>SUM(C1078:C1083)</f>
        <v>0</v>
      </c>
      <c r="D1077" s="192"/>
      <c r="H1077" s="232">
        <v>21701</v>
      </c>
      <c r="I1077" s="223" t="s">
        <v>1839</v>
      </c>
    </row>
    <row r="1078" spans="1:9">
      <c r="A1078" s="269" t="s">
        <v>1377</v>
      </c>
      <c r="B1078" s="237"/>
      <c r="C1078" s="237"/>
      <c r="D1078" s="237"/>
      <c r="H1078" s="232">
        <v>2170101</v>
      </c>
      <c r="I1078" s="223" t="s">
        <v>238</v>
      </c>
    </row>
    <row r="1079" spans="1:9">
      <c r="A1079" s="269" t="s">
        <v>1378</v>
      </c>
      <c r="B1079" s="237"/>
      <c r="C1079" s="237"/>
      <c r="D1079" s="237"/>
      <c r="H1079" s="232">
        <v>2170102</v>
      </c>
      <c r="I1079" s="223" t="s">
        <v>240</v>
      </c>
    </row>
    <row r="1080" spans="1:9">
      <c r="A1080" s="269" t="s">
        <v>1379</v>
      </c>
      <c r="B1080" s="237"/>
      <c r="C1080" s="237"/>
      <c r="D1080" s="237"/>
      <c r="H1080" s="232">
        <v>2170103</v>
      </c>
      <c r="I1080" s="223" t="s">
        <v>242</v>
      </c>
    </row>
    <row r="1081" spans="1:9">
      <c r="A1081" s="269" t="s">
        <v>1840</v>
      </c>
      <c r="B1081" s="237"/>
      <c r="C1081" s="237"/>
      <c r="D1081" s="237"/>
      <c r="H1081" s="232">
        <v>2170104</v>
      </c>
      <c r="I1081" s="223" t="s">
        <v>1841</v>
      </c>
    </row>
    <row r="1082" spans="1:9">
      <c r="A1082" s="269" t="s">
        <v>1411</v>
      </c>
      <c r="B1082" s="237"/>
      <c r="C1082" s="237"/>
      <c r="D1082" s="237"/>
      <c r="H1082" s="232">
        <v>2170150</v>
      </c>
      <c r="I1082" s="223" t="s">
        <v>256</v>
      </c>
    </row>
    <row r="1083" spans="1:9">
      <c r="A1083" s="269" t="s">
        <v>1842</v>
      </c>
      <c r="B1083" s="237"/>
      <c r="C1083" s="237"/>
      <c r="D1083" s="237"/>
      <c r="H1083" s="232">
        <v>2170199</v>
      </c>
      <c r="I1083" s="223" t="s">
        <v>1843</v>
      </c>
    </row>
    <row r="1084" spans="1:9">
      <c r="A1084" s="268" t="s">
        <v>1844</v>
      </c>
      <c r="B1084" s="192">
        <f>SUM(B1085:B1089)</f>
        <v>0</v>
      </c>
      <c r="C1084" s="192">
        <f>SUM(C1085:C1089)</f>
        <v>0</v>
      </c>
      <c r="D1084" s="192"/>
      <c r="H1084" s="232">
        <v>21703</v>
      </c>
      <c r="I1084" s="223" t="s">
        <v>1845</v>
      </c>
    </row>
    <row r="1085" spans="1:9">
      <c r="A1085" s="269" t="s">
        <v>1846</v>
      </c>
      <c r="B1085" s="237"/>
      <c r="C1085" s="237"/>
      <c r="D1085" s="237"/>
      <c r="H1085" s="232">
        <v>2170301</v>
      </c>
      <c r="I1085" s="223" t="s">
        <v>1847</v>
      </c>
    </row>
    <row r="1086" spans="1:9">
      <c r="A1086" s="270" t="s">
        <v>1848</v>
      </c>
      <c r="B1086" s="237"/>
      <c r="C1086" s="237"/>
      <c r="D1086" s="237"/>
      <c r="H1086" s="232">
        <v>2170302</v>
      </c>
      <c r="I1086" s="270" t="s">
        <v>1849</v>
      </c>
    </row>
    <row r="1087" spans="1:9">
      <c r="A1087" s="269" t="s">
        <v>1850</v>
      </c>
      <c r="B1087" s="237"/>
      <c r="C1087" s="237"/>
      <c r="D1087" s="237"/>
      <c r="H1087" s="232">
        <v>2170303</v>
      </c>
      <c r="I1087" s="223" t="s">
        <v>1851</v>
      </c>
    </row>
    <row r="1088" spans="1:9">
      <c r="A1088" s="269" t="s">
        <v>1852</v>
      </c>
      <c r="B1088" s="237"/>
      <c r="C1088" s="237"/>
      <c r="D1088" s="237"/>
      <c r="H1088" s="232">
        <v>2170304</v>
      </c>
      <c r="I1088" s="223" t="s">
        <v>1853</v>
      </c>
    </row>
    <row r="1089" spans="1:9">
      <c r="A1089" s="269" t="s">
        <v>1854</v>
      </c>
      <c r="B1089" s="237"/>
      <c r="C1089" s="237"/>
      <c r="D1089" s="237"/>
      <c r="H1089" s="232">
        <v>2170399</v>
      </c>
      <c r="I1089" s="223" t="s">
        <v>1855</v>
      </c>
    </row>
    <row r="1090" spans="1:9">
      <c r="A1090" s="268" t="s">
        <v>1856</v>
      </c>
      <c r="B1090" s="204"/>
      <c r="C1090" s="204"/>
      <c r="D1090" s="204"/>
      <c r="H1090" s="252">
        <v>2179901</v>
      </c>
      <c r="I1090" s="254" t="s">
        <v>1857</v>
      </c>
    </row>
    <row r="1091" spans="1:9">
      <c r="A1091" s="267" t="s">
        <v>183</v>
      </c>
      <c r="B1091" s="199">
        <f>SUM(B1092:B1100)</f>
        <v>0</v>
      </c>
      <c r="C1091" s="199">
        <f>SUM(C1092:C1100)</f>
        <v>0</v>
      </c>
      <c r="D1091" s="199"/>
      <c r="H1091" s="232">
        <v>219</v>
      </c>
      <c r="I1091" s="223" t="s">
        <v>1858</v>
      </c>
    </row>
    <row r="1092" spans="1:9">
      <c r="A1092" s="268" t="s">
        <v>1859</v>
      </c>
      <c r="B1092" s="204"/>
      <c r="C1092" s="204"/>
      <c r="D1092" s="204"/>
      <c r="H1092" s="232">
        <v>21901</v>
      </c>
      <c r="I1092" s="223" t="s">
        <v>1860</v>
      </c>
    </row>
    <row r="1093" spans="1:9">
      <c r="A1093" s="268" t="s">
        <v>1861</v>
      </c>
      <c r="B1093" s="204"/>
      <c r="C1093" s="204"/>
      <c r="D1093" s="204"/>
      <c r="H1093" s="232">
        <v>21902</v>
      </c>
      <c r="I1093" s="223" t="s">
        <v>1862</v>
      </c>
    </row>
    <row r="1094" spans="1:9">
      <c r="A1094" s="268" t="s">
        <v>1863</v>
      </c>
      <c r="B1094" s="204"/>
      <c r="C1094" s="204"/>
      <c r="D1094" s="204"/>
      <c r="H1094" s="232">
        <v>21903</v>
      </c>
      <c r="I1094" s="223" t="s">
        <v>1864</v>
      </c>
    </row>
    <row r="1095" spans="1:9">
      <c r="A1095" s="268" t="s">
        <v>1865</v>
      </c>
      <c r="B1095" s="204"/>
      <c r="C1095" s="204"/>
      <c r="D1095" s="204"/>
      <c r="H1095" s="232">
        <v>21904</v>
      </c>
      <c r="I1095" s="223" t="s">
        <v>1866</v>
      </c>
    </row>
    <row r="1096" spans="1:9">
      <c r="A1096" s="268" t="s">
        <v>1867</v>
      </c>
      <c r="B1096" s="204"/>
      <c r="C1096" s="204"/>
      <c r="D1096" s="204"/>
      <c r="H1096" s="232">
        <v>21905</v>
      </c>
      <c r="I1096" s="223" t="s">
        <v>1868</v>
      </c>
    </row>
    <row r="1097" spans="1:9">
      <c r="A1097" s="268" t="s">
        <v>1409</v>
      </c>
      <c r="B1097" s="204"/>
      <c r="C1097" s="204"/>
      <c r="D1097" s="204"/>
      <c r="H1097" s="232">
        <v>21906</v>
      </c>
      <c r="I1097" s="223" t="s">
        <v>1410</v>
      </c>
    </row>
    <row r="1098" spans="1:9">
      <c r="A1098" s="268" t="s">
        <v>1869</v>
      </c>
      <c r="B1098" s="204"/>
      <c r="C1098" s="204"/>
      <c r="D1098" s="204"/>
      <c r="H1098" s="232">
        <v>21907</v>
      </c>
      <c r="I1098" s="223" t="s">
        <v>1870</v>
      </c>
    </row>
    <row r="1099" spans="1:9">
      <c r="A1099" s="268" t="s">
        <v>1871</v>
      </c>
      <c r="B1099" s="204"/>
      <c r="C1099" s="204"/>
      <c r="D1099" s="204"/>
      <c r="H1099" s="232">
        <v>21908</v>
      </c>
      <c r="I1099" s="223" t="s">
        <v>1872</v>
      </c>
    </row>
    <row r="1100" spans="1:9">
      <c r="A1100" s="268" t="s">
        <v>1873</v>
      </c>
      <c r="B1100" s="204"/>
      <c r="C1100" s="204"/>
      <c r="D1100" s="204"/>
      <c r="H1100" s="232">
        <v>21999</v>
      </c>
      <c r="I1100" s="223" t="s">
        <v>1874</v>
      </c>
    </row>
    <row r="1101" spans="1:9">
      <c r="A1101" s="267" t="s">
        <v>1875</v>
      </c>
      <c r="B1101" s="199">
        <f>SUM(B1102,B1121,B1140,B1149,B1164)</f>
        <v>1073</v>
      </c>
      <c r="C1101" s="199">
        <f>SUM(C1102,C1121,C1140,C1149,C1164)</f>
        <v>1002</v>
      </c>
      <c r="D1101" s="199">
        <f>ROUND(B1101/C1101*100,2)</f>
        <v>107.09</v>
      </c>
      <c r="H1101" s="232">
        <v>220</v>
      </c>
      <c r="I1101" s="267" t="s">
        <v>1876</v>
      </c>
    </row>
    <row r="1102" spans="1:9">
      <c r="A1102" s="268" t="s">
        <v>1877</v>
      </c>
      <c r="B1102" s="192">
        <f>SUM(B1103:B1120)</f>
        <v>755</v>
      </c>
      <c r="C1102" s="192">
        <f>SUM(C1103:C1120)</f>
        <v>721</v>
      </c>
      <c r="D1102" s="192">
        <f>ROUND(B1102/C1102*100,2)</f>
        <v>104.72</v>
      </c>
      <c r="H1102" s="232">
        <v>22001</v>
      </c>
      <c r="I1102" s="268" t="s">
        <v>1878</v>
      </c>
    </row>
    <row r="1103" spans="1:9">
      <c r="A1103" s="269" t="s">
        <v>1377</v>
      </c>
      <c r="B1103" s="237">
        <v>602</v>
      </c>
      <c r="C1103" s="264">
        <v>593</v>
      </c>
      <c r="D1103" s="264">
        <f>ROUND(B1103/C1103*100,2)</f>
        <v>101.52</v>
      </c>
      <c r="H1103" s="232">
        <v>2200101</v>
      </c>
      <c r="I1103" s="223" t="s">
        <v>238</v>
      </c>
    </row>
    <row r="1104" spans="1:9">
      <c r="A1104" s="269" t="s">
        <v>1378</v>
      </c>
      <c r="B1104" s="237"/>
      <c r="C1104" s="264"/>
      <c r="D1104" s="264"/>
      <c r="H1104" s="232">
        <v>2200102</v>
      </c>
      <c r="I1104" s="223" t="s">
        <v>240</v>
      </c>
    </row>
    <row r="1105" spans="1:9">
      <c r="A1105" s="269" t="s">
        <v>1379</v>
      </c>
      <c r="B1105" s="237"/>
      <c r="C1105" s="264"/>
      <c r="D1105" s="264"/>
      <c r="H1105" s="232">
        <v>2200103</v>
      </c>
      <c r="I1105" s="223" t="s">
        <v>242</v>
      </c>
    </row>
    <row r="1106" spans="1:9">
      <c r="A1106" s="269" t="s">
        <v>1879</v>
      </c>
      <c r="B1106" s="237"/>
      <c r="C1106" s="264"/>
      <c r="D1106" s="264"/>
      <c r="H1106" s="232">
        <v>2200104</v>
      </c>
      <c r="I1106" s="269" t="s">
        <v>1880</v>
      </c>
    </row>
    <row r="1107" spans="1:9">
      <c r="A1107" s="269" t="s">
        <v>1881</v>
      </c>
      <c r="B1107" s="237"/>
      <c r="C1107" s="264"/>
      <c r="D1107" s="264"/>
      <c r="H1107" s="232">
        <v>2200105</v>
      </c>
      <c r="I1107" s="223" t="s">
        <v>1882</v>
      </c>
    </row>
    <row r="1108" spans="1:9">
      <c r="A1108" s="269" t="s">
        <v>1883</v>
      </c>
      <c r="B1108" s="237"/>
      <c r="C1108" s="264"/>
      <c r="D1108" s="264"/>
      <c r="H1108" s="232">
        <v>2200106</v>
      </c>
      <c r="I1108" s="223" t="s">
        <v>1884</v>
      </c>
    </row>
    <row r="1109" spans="1:9">
      <c r="A1109" s="269" t="s">
        <v>1885</v>
      </c>
      <c r="B1109" s="237"/>
      <c r="C1109" s="264"/>
      <c r="D1109" s="264"/>
      <c r="H1109" s="232">
        <v>2200107</v>
      </c>
      <c r="I1109" s="269" t="s">
        <v>1886</v>
      </c>
    </row>
    <row r="1110" spans="1:9">
      <c r="A1110" s="269" t="s">
        <v>1887</v>
      </c>
      <c r="B1110" s="237"/>
      <c r="C1110" s="264"/>
      <c r="D1110" s="264"/>
      <c r="H1110" s="232">
        <v>2200108</v>
      </c>
      <c r="I1110" s="269" t="s">
        <v>1888</v>
      </c>
    </row>
    <row r="1111" spans="1:9">
      <c r="A1111" s="269" t="s">
        <v>1889</v>
      </c>
      <c r="B1111" s="237"/>
      <c r="C1111" s="264"/>
      <c r="D1111" s="264"/>
      <c r="H1111" s="232">
        <v>2200109</v>
      </c>
      <c r="I1111" s="269" t="s">
        <v>1890</v>
      </c>
    </row>
    <row r="1112" spans="1:9">
      <c r="A1112" s="269" t="s">
        <v>1891</v>
      </c>
      <c r="B1112" s="237"/>
      <c r="C1112" s="264"/>
      <c r="D1112" s="264"/>
      <c r="H1112" s="232">
        <v>2200110</v>
      </c>
      <c r="I1112" s="223" t="s">
        <v>1892</v>
      </c>
    </row>
    <row r="1113" spans="1:9">
      <c r="A1113" s="269" t="s">
        <v>1893</v>
      </c>
      <c r="B1113" s="237"/>
      <c r="C1113" s="264"/>
      <c r="D1113" s="264"/>
      <c r="H1113" s="232">
        <v>2200112</v>
      </c>
      <c r="I1113" s="223" t="s">
        <v>1894</v>
      </c>
    </row>
    <row r="1114" spans="1:9">
      <c r="A1114" s="269" t="s">
        <v>1895</v>
      </c>
      <c r="B1114" s="237"/>
      <c r="C1114" s="264"/>
      <c r="D1114" s="264"/>
      <c r="H1114" s="232">
        <v>2200113</v>
      </c>
      <c r="I1114" s="223" t="s">
        <v>1896</v>
      </c>
    </row>
    <row r="1115" spans="1:9">
      <c r="A1115" s="269" t="s">
        <v>1897</v>
      </c>
      <c r="B1115" s="237"/>
      <c r="C1115" s="264"/>
      <c r="D1115" s="264"/>
      <c r="H1115" s="232">
        <v>2200114</v>
      </c>
      <c r="I1115" s="223" t="s">
        <v>1898</v>
      </c>
    </row>
    <row r="1116" spans="1:9">
      <c r="A1116" s="269" t="s">
        <v>1899</v>
      </c>
      <c r="B1116" s="237"/>
      <c r="C1116" s="264"/>
      <c r="D1116" s="264"/>
      <c r="H1116" s="232">
        <v>2200115</v>
      </c>
      <c r="I1116" s="223" t="s">
        <v>1900</v>
      </c>
    </row>
    <row r="1117" spans="1:9">
      <c r="A1117" s="269" t="s">
        <v>1901</v>
      </c>
      <c r="B1117" s="237"/>
      <c r="C1117" s="264"/>
      <c r="D1117" s="264"/>
      <c r="H1117" s="232">
        <v>2200116</v>
      </c>
      <c r="I1117" s="223" t="s">
        <v>1902</v>
      </c>
    </row>
    <row r="1118" spans="1:9">
      <c r="A1118" s="269" t="s">
        <v>1903</v>
      </c>
      <c r="B1118" s="237"/>
      <c r="C1118" s="264"/>
      <c r="D1118" s="264"/>
      <c r="H1118" s="232">
        <v>2200119</v>
      </c>
      <c r="I1118" s="223" t="s">
        <v>1904</v>
      </c>
    </row>
    <row r="1119" spans="1:9">
      <c r="A1119" s="269" t="s">
        <v>1411</v>
      </c>
      <c r="B1119" s="237"/>
      <c r="C1119" s="264"/>
      <c r="D1119" s="264"/>
      <c r="H1119" s="232">
        <v>2200150</v>
      </c>
      <c r="I1119" s="223" t="s">
        <v>256</v>
      </c>
    </row>
    <row r="1120" spans="1:9">
      <c r="A1120" s="269" t="s">
        <v>1905</v>
      </c>
      <c r="B1120" s="237">
        <v>153</v>
      </c>
      <c r="C1120" s="264">
        <v>128</v>
      </c>
      <c r="D1120" s="264">
        <f>ROUND(B1120/C1120*100,2)</f>
        <v>119.53</v>
      </c>
      <c r="H1120" s="232">
        <v>2200199</v>
      </c>
      <c r="I1120" s="269" t="s">
        <v>1906</v>
      </c>
    </row>
    <row r="1121" spans="1:9">
      <c r="A1121" s="268" t="s">
        <v>1907</v>
      </c>
      <c r="B1121" s="192">
        <f>SUM(B1122:B1139)</f>
        <v>0</v>
      </c>
      <c r="C1121" s="192">
        <f>SUM(C1122:C1139)</f>
        <v>0</v>
      </c>
      <c r="D1121" s="192"/>
      <c r="H1121" s="232">
        <v>22002</v>
      </c>
      <c r="I1121" s="223" t="s">
        <v>1908</v>
      </c>
    </row>
    <row r="1122" spans="1:9">
      <c r="A1122" s="269" t="s">
        <v>1377</v>
      </c>
      <c r="B1122" s="237"/>
      <c r="C1122" s="237"/>
      <c r="D1122" s="237"/>
      <c r="H1122" s="232">
        <v>2200201</v>
      </c>
      <c r="I1122" s="223" t="s">
        <v>238</v>
      </c>
    </row>
    <row r="1123" spans="1:9">
      <c r="A1123" s="269" t="s">
        <v>1378</v>
      </c>
      <c r="B1123" s="237"/>
      <c r="C1123" s="237"/>
      <c r="D1123" s="237"/>
      <c r="H1123" s="232">
        <v>2200202</v>
      </c>
      <c r="I1123" s="223" t="s">
        <v>240</v>
      </c>
    </row>
    <row r="1124" spans="1:9">
      <c r="A1124" s="269" t="s">
        <v>1379</v>
      </c>
      <c r="B1124" s="237"/>
      <c r="C1124" s="237"/>
      <c r="D1124" s="237"/>
      <c r="H1124" s="232">
        <v>2200203</v>
      </c>
      <c r="I1124" s="223" t="s">
        <v>242</v>
      </c>
    </row>
    <row r="1125" spans="1:9">
      <c r="A1125" s="269" t="s">
        <v>1909</v>
      </c>
      <c r="B1125" s="237"/>
      <c r="C1125" s="237"/>
      <c r="D1125" s="237"/>
      <c r="H1125" s="232">
        <v>2200204</v>
      </c>
      <c r="I1125" s="223" t="s">
        <v>1910</v>
      </c>
    </row>
    <row r="1126" spans="1:9">
      <c r="A1126" s="269" t="s">
        <v>1911</v>
      </c>
      <c r="B1126" s="237"/>
      <c r="C1126" s="237"/>
      <c r="D1126" s="237"/>
      <c r="H1126" s="232">
        <v>2200205</v>
      </c>
      <c r="I1126" s="223" t="s">
        <v>1912</v>
      </c>
    </row>
    <row r="1127" spans="1:9">
      <c r="A1127" s="269" t="s">
        <v>1913</v>
      </c>
      <c r="B1127" s="237"/>
      <c r="C1127" s="237"/>
      <c r="D1127" s="237"/>
      <c r="H1127" s="232">
        <v>2200206</v>
      </c>
      <c r="I1127" s="223" t="s">
        <v>1914</v>
      </c>
    </row>
    <row r="1128" spans="1:9">
      <c r="A1128" s="269" t="s">
        <v>1915</v>
      </c>
      <c r="B1128" s="237"/>
      <c r="C1128" s="237"/>
      <c r="D1128" s="237"/>
      <c r="H1128" s="232">
        <v>2200207</v>
      </c>
      <c r="I1128" s="223" t="s">
        <v>1916</v>
      </c>
    </row>
    <row r="1129" spans="1:9">
      <c r="A1129" s="269" t="s">
        <v>1917</v>
      </c>
      <c r="B1129" s="237"/>
      <c r="C1129" s="237"/>
      <c r="D1129" s="237"/>
      <c r="H1129" s="232">
        <v>2200208</v>
      </c>
      <c r="I1129" s="223" t="s">
        <v>1918</v>
      </c>
    </row>
    <row r="1130" spans="1:9">
      <c r="A1130" s="269" t="s">
        <v>1919</v>
      </c>
      <c r="B1130" s="237"/>
      <c r="C1130" s="237"/>
      <c r="D1130" s="237"/>
      <c r="H1130" s="232">
        <v>2200209</v>
      </c>
      <c r="I1130" s="223" t="s">
        <v>1920</v>
      </c>
    </row>
    <row r="1131" spans="1:9">
      <c r="A1131" s="269" t="s">
        <v>1921</v>
      </c>
      <c r="B1131" s="237"/>
      <c r="C1131" s="237"/>
      <c r="D1131" s="237"/>
      <c r="H1131" s="232">
        <v>2200210</v>
      </c>
      <c r="I1131" s="223" t="s">
        <v>1922</v>
      </c>
    </row>
    <row r="1132" spans="1:9">
      <c r="A1132" s="269" t="s">
        <v>1923</v>
      </c>
      <c r="B1132" s="237"/>
      <c r="C1132" s="237"/>
      <c r="D1132" s="237"/>
      <c r="H1132" s="232">
        <v>2200211</v>
      </c>
      <c r="I1132" s="223" t="s">
        <v>1924</v>
      </c>
    </row>
    <row r="1133" spans="1:9">
      <c r="A1133" s="269" t="s">
        <v>1925</v>
      </c>
      <c r="B1133" s="237"/>
      <c r="C1133" s="237"/>
      <c r="D1133" s="237"/>
      <c r="H1133" s="232">
        <v>2200212</v>
      </c>
      <c r="I1133" s="223" t="s">
        <v>1926</v>
      </c>
    </row>
    <row r="1134" spans="1:9">
      <c r="A1134" s="269" t="s">
        <v>1927</v>
      </c>
      <c r="B1134" s="237"/>
      <c r="C1134" s="237"/>
      <c r="D1134" s="237"/>
      <c r="H1134" s="232">
        <v>2200213</v>
      </c>
      <c r="I1134" s="223" t="s">
        <v>1928</v>
      </c>
    </row>
    <row r="1135" spans="1:9">
      <c r="A1135" s="269" t="s">
        <v>1929</v>
      </c>
      <c r="B1135" s="237"/>
      <c r="C1135" s="237"/>
      <c r="D1135" s="237"/>
      <c r="H1135" s="232">
        <v>2200215</v>
      </c>
      <c r="I1135" s="223" t="s">
        <v>1930</v>
      </c>
    </row>
    <row r="1136" spans="1:9">
      <c r="A1136" s="269" t="s">
        <v>1931</v>
      </c>
      <c r="B1136" s="237"/>
      <c r="C1136" s="237"/>
      <c r="D1136" s="237"/>
      <c r="H1136" s="232">
        <v>2200217</v>
      </c>
      <c r="I1136" s="223" t="s">
        <v>1932</v>
      </c>
    </row>
    <row r="1137" spans="1:9">
      <c r="A1137" s="269" t="s">
        <v>1933</v>
      </c>
      <c r="B1137" s="237"/>
      <c r="C1137" s="237"/>
      <c r="D1137" s="237"/>
      <c r="H1137" s="232">
        <v>2200218</v>
      </c>
      <c r="I1137" s="223" t="s">
        <v>1934</v>
      </c>
    </row>
    <row r="1138" spans="1:9">
      <c r="A1138" s="269" t="s">
        <v>1411</v>
      </c>
      <c r="B1138" s="237"/>
      <c r="C1138" s="237"/>
      <c r="D1138" s="237"/>
      <c r="H1138" s="232">
        <v>2200250</v>
      </c>
      <c r="I1138" s="223" t="s">
        <v>256</v>
      </c>
    </row>
    <row r="1139" spans="1:9">
      <c r="A1139" s="269" t="s">
        <v>1935</v>
      </c>
      <c r="B1139" s="237"/>
      <c r="C1139" s="237"/>
      <c r="D1139" s="237"/>
      <c r="H1139" s="232">
        <v>2200299</v>
      </c>
      <c r="I1139" s="223" t="s">
        <v>1936</v>
      </c>
    </row>
    <row r="1140" spans="1:9">
      <c r="A1140" s="268" t="s">
        <v>1937</v>
      </c>
      <c r="B1140" s="192">
        <f>SUM(B1141:B1148)</f>
        <v>0</v>
      </c>
      <c r="C1140" s="192">
        <f>SUM(C1141:C1148)</f>
        <v>0</v>
      </c>
      <c r="D1140" s="192"/>
      <c r="H1140" s="232">
        <v>22003</v>
      </c>
      <c r="I1140" s="223" t="s">
        <v>1938</v>
      </c>
    </row>
    <row r="1141" spans="1:9">
      <c r="A1141" s="269" t="s">
        <v>1377</v>
      </c>
      <c r="B1141" s="237"/>
      <c r="C1141" s="237"/>
      <c r="D1141" s="237"/>
      <c r="H1141" s="232">
        <v>2200301</v>
      </c>
      <c r="I1141" s="223" t="s">
        <v>238</v>
      </c>
    </row>
    <row r="1142" spans="1:9">
      <c r="A1142" s="269" t="s">
        <v>1378</v>
      </c>
      <c r="B1142" s="237"/>
      <c r="C1142" s="237"/>
      <c r="D1142" s="237"/>
      <c r="H1142" s="232">
        <v>2200302</v>
      </c>
      <c r="I1142" s="223" t="s">
        <v>240</v>
      </c>
    </row>
    <row r="1143" spans="1:9">
      <c r="A1143" s="269" t="s">
        <v>1379</v>
      </c>
      <c r="B1143" s="237"/>
      <c r="C1143" s="237"/>
      <c r="D1143" s="237"/>
      <c r="H1143" s="232">
        <v>2200303</v>
      </c>
      <c r="I1143" s="223" t="s">
        <v>242</v>
      </c>
    </row>
    <row r="1144" spans="1:9">
      <c r="A1144" s="269" t="s">
        <v>1939</v>
      </c>
      <c r="B1144" s="237"/>
      <c r="C1144" s="237"/>
      <c r="D1144" s="237"/>
      <c r="H1144" s="232">
        <v>2200304</v>
      </c>
      <c r="I1144" s="223" t="s">
        <v>1940</v>
      </c>
    </row>
    <row r="1145" spans="1:9">
      <c r="A1145" s="269" t="s">
        <v>1941</v>
      </c>
      <c r="B1145" s="237"/>
      <c r="C1145" s="237"/>
      <c r="D1145" s="237"/>
      <c r="H1145" s="232">
        <v>2200305</v>
      </c>
      <c r="I1145" s="223" t="s">
        <v>1942</v>
      </c>
    </row>
    <row r="1146" spans="1:9">
      <c r="A1146" s="269" t="s">
        <v>1943</v>
      </c>
      <c r="B1146" s="237"/>
      <c r="C1146" s="237"/>
      <c r="D1146" s="237"/>
      <c r="H1146" s="232">
        <v>2200306</v>
      </c>
      <c r="I1146" s="223" t="s">
        <v>1944</v>
      </c>
    </row>
    <row r="1147" spans="1:9">
      <c r="A1147" s="269" t="s">
        <v>1411</v>
      </c>
      <c r="B1147" s="237"/>
      <c r="C1147" s="237"/>
      <c r="D1147" s="237"/>
      <c r="H1147" s="232">
        <v>2200350</v>
      </c>
      <c r="I1147" s="223" t="s">
        <v>256</v>
      </c>
    </row>
    <row r="1148" spans="1:9">
      <c r="A1148" s="269" t="s">
        <v>1945</v>
      </c>
      <c r="B1148" s="237"/>
      <c r="C1148" s="237"/>
      <c r="D1148" s="237"/>
      <c r="H1148" s="232">
        <v>2200399</v>
      </c>
      <c r="I1148" s="223" t="s">
        <v>1946</v>
      </c>
    </row>
    <row r="1149" spans="1:9">
      <c r="A1149" s="268" t="s">
        <v>1947</v>
      </c>
      <c r="B1149" s="192">
        <f>SUM(B1150:B1163)</f>
        <v>83</v>
      </c>
      <c r="C1149" s="192">
        <f>SUM(C1150:C1163)</f>
        <v>81</v>
      </c>
      <c r="D1149" s="192">
        <f>ROUND(B1149/C1149*100,2)</f>
        <v>102.47</v>
      </c>
      <c r="H1149" s="232">
        <v>22005</v>
      </c>
      <c r="I1149" s="223" t="s">
        <v>1948</v>
      </c>
    </row>
    <row r="1150" spans="1:9">
      <c r="A1150" s="269" t="s">
        <v>1377</v>
      </c>
      <c r="B1150" s="237">
        <v>48</v>
      </c>
      <c r="C1150" s="264">
        <v>50</v>
      </c>
      <c r="D1150" s="264">
        <f>ROUND(B1150/C1150*100,2)</f>
        <v>96</v>
      </c>
      <c r="H1150" s="232">
        <v>2200501</v>
      </c>
      <c r="I1150" s="223" t="s">
        <v>238</v>
      </c>
    </row>
    <row r="1151" spans="1:9">
      <c r="A1151" s="269" t="s">
        <v>1378</v>
      </c>
      <c r="B1151" s="237"/>
      <c r="C1151" s="264"/>
      <c r="D1151" s="264"/>
      <c r="H1151" s="232">
        <v>2200502</v>
      </c>
      <c r="I1151" s="223" t="s">
        <v>240</v>
      </c>
    </row>
    <row r="1152" spans="1:9">
      <c r="A1152" s="269" t="s">
        <v>1379</v>
      </c>
      <c r="B1152" s="237"/>
      <c r="C1152" s="264"/>
      <c r="D1152" s="264"/>
      <c r="H1152" s="232">
        <v>2200503</v>
      </c>
      <c r="I1152" s="223" t="s">
        <v>242</v>
      </c>
    </row>
    <row r="1153" spans="1:9">
      <c r="A1153" s="269" t="s">
        <v>1949</v>
      </c>
      <c r="B1153" s="237"/>
      <c r="C1153" s="264"/>
      <c r="D1153" s="264"/>
      <c r="H1153" s="232">
        <v>2200504</v>
      </c>
      <c r="I1153" s="223" t="s">
        <v>1950</v>
      </c>
    </row>
    <row r="1154" spans="1:9">
      <c r="A1154" s="269" t="s">
        <v>1951</v>
      </c>
      <c r="B1154" s="237"/>
      <c r="C1154" s="264"/>
      <c r="D1154" s="264"/>
      <c r="H1154" s="232">
        <v>2200506</v>
      </c>
      <c r="I1154" s="223" t="s">
        <v>1952</v>
      </c>
    </row>
    <row r="1155" spans="1:9">
      <c r="A1155" s="269" t="s">
        <v>1953</v>
      </c>
      <c r="B1155" s="237"/>
      <c r="C1155" s="264"/>
      <c r="D1155" s="264"/>
      <c r="H1155" s="232">
        <v>2200507</v>
      </c>
      <c r="I1155" s="223" t="s">
        <v>1954</v>
      </c>
    </row>
    <row r="1156" spans="1:9">
      <c r="A1156" s="269" t="s">
        <v>1955</v>
      </c>
      <c r="B1156" s="237"/>
      <c r="C1156" s="264"/>
      <c r="D1156" s="264"/>
      <c r="H1156" s="232">
        <v>2200508</v>
      </c>
      <c r="I1156" s="223" t="s">
        <v>1956</v>
      </c>
    </row>
    <row r="1157" spans="1:9">
      <c r="A1157" s="269" t="s">
        <v>1957</v>
      </c>
      <c r="B1157" s="237"/>
      <c r="C1157" s="264"/>
      <c r="D1157" s="264"/>
      <c r="H1157" s="232">
        <v>2200509</v>
      </c>
      <c r="I1157" s="223" t="s">
        <v>1958</v>
      </c>
    </row>
    <row r="1158" spans="1:9">
      <c r="A1158" s="269" t="s">
        <v>1959</v>
      </c>
      <c r="B1158" s="237"/>
      <c r="C1158" s="264"/>
      <c r="D1158" s="264"/>
      <c r="H1158" s="232">
        <v>2200510</v>
      </c>
      <c r="I1158" s="223" t="s">
        <v>1960</v>
      </c>
    </row>
    <row r="1159" spans="1:9">
      <c r="A1159" s="269" t="s">
        <v>1961</v>
      </c>
      <c r="B1159" s="237"/>
      <c r="C1159" s="264"/>
      <c r="D1159" s="264"/>
      <c r="H1159" s="232">
        <v>2200511</v>
      </c>
      <c r="I1159" s="223" t="s">
        <v>1962</v>
      </c>
    </row>
    <row r="1160" spans="1:9">
      <c r="A1160" s="269" t="s">
        <v>1963</v>
      </c>
      <c r="B1160" s="237"/>
      <c r="C1160" s="264"/>
      <c r="D1160" s="264"/>
      <c r="H1160" s="232">
        <v>2200512</v>
      </c>
      <c r="I1160" s="223" t="s">
        <v>1964</v>
      </c>
    </row>
    <row r="1161" spans="1:9">
      <c r="A1161" s="269" t="s">
        <v>1965</v>
      </c>
      <c r="B1161" s="237"/>
      <c r="C1161" s="264"/>
      <c r="D1161" s="264"/>
      <c r="H1161" s="232">
        <v>2200513</v>
      </c>
      <c r="I1161" s="223" t="s">
        <v>1966</v>
      </c>
    </row>
    <row r="1162" spans="1:9">
      <c r="A1162" s="269" t="s">
        <v>1967</v>
      </c>
      <c r="B1162" s="237"/>
      <c r="C1162" s="264"/>
      <c r="D1162" s="264"/>
      <c r="H1162" s="232">
        <v>2200514</v>
      </c>
      <c r="I1162" s="223" t="s">
        <v>1968</v>
      </c>
    </row>
    <row r="1163" spans="1:9">
      <c r="A1163" s="269" t="s">
        <v>1969</v>
      </c>
      <c r="B1163" s="237">
        <v>35</v>
      </c>
      <c r="C1163" s="264">
        <v>31</v>
      </c>
      <c r="D1163" s="264">
        <f>ROUND(B1163/C1163*100,2)</f>
        <v>112.9</v>
      </c>
      <c r="H1163" s="232">
        <v>2200599</v>
      </c>
      <c r="I1163" s="223" t="s">
        <v>1970</v>
      </c>
    </row>
    <row r="1164" spans="1:9">
      <c r="A1164" s="268" t="s">
        <v>1971</v>
      </c>
      <c r="B1164" s="207">
        <v>235</v>
      </c>
      <c r="C1164" s="211">
        <v>200</v>
      </c>
      <c r="D1164" s="211">
        <f>ROUND(B1164/C1164*100,2)</f>
        <v>117.5</v>
      </c>
      <c r="H1164" s="232">
        <v>2209901</v>
      </c>
      <c r="I1164" s="268" t="s">
        <v>1972</v>
      </c>
    </row>
    <row r="1165" spans="1:9">
      <c r="A1165" s="267" t="s">
        <v>186</v>
      </c>
      <c r="B1165" s="199">
        <f>SUM(B1166,B1175,B1179)</f>
        <v>716</v>
      </c>
      <c r="C1165" s="199">
        <f>SUM(C1166,C1175,C1179)</f>
        <v>680</v>
      </c>
      <c r="D1165" s="199">
        <f>ROUND(B1165/C1165*100,2)</f>
        <v>105.29</v>
      </c>
      <c r="H1165" s="232">
        <v>221</v>
      </c>
      <c r="I1165" s="223" t="s">
        <v>1973</v>
      </c>
    </row>
    <row r="1166" spans="1:9">
      <c r="A1166" s="268" t="s">
        <v>1974</v>
      </c>
      <c r="B1166" s="192">
        <f>SUM(B1167:B1174)</f>
        <v>116</v>
      </c>
      <c r="C1166" s="192">
        <f>SUM(C1167:C1174)</f>
        <v>80</v>
      </c>
      <c r="D1166" s="192">
        <f>ROUND(B1166/C1166*100,2)</f>
        <v>145</v>
      </c>
      <c r="H1166" s="232">
        <v>22101</v>
      </c>
      <c r="I1166" s="223" t="s">
        <v>1975</v>
      </c>
    </row>
    <row r="1167" spans="1:9">
      <c r="A1167" s="269" t="s">
        <v>1976</v>
      </c>
      <c r="B1167" s="237"/>
      <c r="C1167" s="237"/>
      <c r="D1167" s="237"/>
      <c r="H1167" s="232">
        <v>2210101</v>
      </c>
      <c r="I1167" s="223" t="s">
        <v>1977</v>
      </c>
    </row>
    <row r="1168" spans="1:9">
      <c r="A1168" s="269" t="s">
        <v>1978</v>
      </c>
      <c r="B1168" s="237"/>
      <c r="C1168" s="237"/>
      <c r="D1168" s="237"/>
      <c r="H1168" s="232">
        <v>2210102</v>
      </c>
      <c r="I1168" s="223" t="s">
        <v>1979</v>
      </c>
    </row>
    <row r="1169" spans="1:9">
      <c r="A1169" s="269" t="s">
        <v>1980</v>
      </c>
      <c r="B1169" s="237"/>
      <c r="C1169" s="237"/>
      <c r="D1169" s="237"/>
      <c r="H1169" s="232">
        <v>2210103</v>
      </c>
      <c r="I1169" s="223" t="s">
        <v>1981</v>
      </c>
    </row>
    <row r="1170" spans="1:9">
      <c r="A1170" s="269" t="s">
        <v>1982</v>
      </c>
      <c r="B1170" s="237"/>
      <c r="C1170" s="237"/>
      <c r="D1170" s="237"/>
      <c r="H1170" s="232">
        <v>2210104</v>
      </c>
      <c r="I1170" s="223" t="s">
        <v>1983</v>
      </c>
    </row>
    <row r="1171" spans="1:9">
      <c r="A1171" s="269" t="s">
        <v>1984</v>
      </c>
      <c r="B1171" s="237"/>
      <c r="C1171" s="237"/>
      <c r="D1171" s="237"/>
      <c r="H1171" s="232">
        <v>2210105</v>
      </c>
      <c r="I1171" s="223" t="s">
        <v>1985</v>
      </c>
    </row>
    <row r="1172" spans="1:9">
      <c r="A1172" s="269" t="s">
        <v>1986</v>
      </c>
      <c r="B1172" s="237"/>
      <c r="C1172" s="237"/>
      <c r="D1172" s="237"/>
      <c r="H1172" s="232">
        <v>2210106</v>
      </c>
      <c r="I1172" s="223" t="s">
        <v>1987</v>
      </c>
    </row>
    <row r="1173" spans="1:9">
      <c r="A1173" s="269" t="s">
        <v>1988</v>
      </c>
      <c r="B1173" s="237"/>
      <c r="C1173" s="237"/>
      <c r="D1173" s="237"/>
      <c r="H1173" s="232">
        <v>2210107</v>
      </c>
      <c r="I1173" s="223" t="s">
        <v>1989</v>
      </c>
    </row>
    <row r="1174" spans="1:9">
      <c r="A1174" s="269" t="s">
        <v>1990</v>
      </c>
      <c r="B1174" s="237">
        <f>496-380</f>
        <v>116</v>
      </c>
      <c r="C1174" s="264">
        <v>80</v>
      </c>
      <c r="D1174" s="264">
        <f>ROUND(B1174/C1174*100,2)</f>
        <v>145</v>
      </c>
      <c r="H1174" s="232">
        <v>2210199</v>
      </c>
      <c r="I1174" s="223" t="s">
        <v>1991</v>
      </c>
    </row>
    <row r="1175" spans="1:9">
      <c r="A1175" s="268" t="s">
        <v>1992</v>
      </c>
      <c r="B1175" s="192">
        <f>SUM(B1176:B1178)</f>
        <v>600</v>
      </c>
      <c r="C1175" s="192">
        <f>SUM(C1176:C1178)</f>
        <v>600</v>
      </c>
      <c r="D1175" s="192">
        <f>ROUND(B1175/C1175*100,2)</f>
        <v>100</v>
      </c>
      <c r="H1175" s="232">
        <v>22102</v>
      </c>
      <c r="I1175" s="223" t="s">
        <v>1993</v>
      </c>
    </row>
    <row r="1176" spans="1:9">
      <c r="A1176" s="269" t="s">
        <v>1994</v>
      </c>
      <c r="B1176" s="237">
        <v>600</v>
      </c>
      <c r="C1176" s="237">
        <v>600</v>
      </c>
      <c r="D1176" s="237">
        <f>ROUND(B1176/C1176*100,2)</f>
        <v>100</v>
      </c>
      <c r="H1176" s="232">
        <v>2210201</v>
      </c>
      <c r="I1176" s="223" t="s">
        <v>1995</v>
      </c>
    </row>
    <row r="1177" spans="1:9">
      <c r="A1177" s="269" t="s">
        <v>1996</v>
      </c>
      <c r="B1177" s="237"/>
      <c r="C1177" s="237"/>
      <c r="D1177" s="237"/>
      <c r="H1177" s="232">
        <v>2210202</v>
      </c>
      <c r="I1177" s="223" t="s">
        <v>1997</v>
      </c>
    </row>
    <row r="1178" spans="1:9">
      <c r="A1178" s="269" t="s">
        <v>1998</v>
      </c>
      <c r="B1178" s="237"/>
      <c r="C1178" s="237"/>
      <c r="D1178" s="237"/>
      <c r="H1178" s="232">
        <v>2210203</v>
      </c>
      <c r="I1178" s="223" t="s">
        <v>1999</v>
      </c>
    </row>
    <row r="1179" spans="1:9">
      <c r="A1179" s="268" t="s">
        <v>2000</v>
      </c>
      <c r="B1179" s="192">
        <f>SUM(B1180:B1182)</f>
        <v>0</v>
      </c>
      <c r="C1179" s="192">
        <f>SUM(C1180:C1182)</f>
        <v>0</v>
      </c>
      <c r="D1179" s="192"/>
      <c r="H1179" s="232">
        <v>22103</v>
      </c>
      <c r="I1179" s="223" t="s">
        <v>2001</v>
      </c>
    </row>
    <row r="1180" spans="1:9">
      <c r="A1180" s="269" t="s">
        <v>2002</v>
      </c>
      <c r="B1180" s="237"/>
      <c r="C1180" s="237"/>
      <c r="D1180" s="237"/>
      <c r="H1180" s="232">
        <v>2210301</v>
      </c>
      <c r="I1180" s="223" t="s">
        <v>2003</v>
      </c>
    </row>
    <row r="1181" spans="1:9">
      <c r="A1181" s="269" t="s">
        <v>2004</v>
      </c>
      <c r="B1181" s="237"/>
      <c r="C1181" s="237"/>
      <c r="D1181" s="237"/>
      <c r="H1181" s="232">
        <v>2210302</v>
      </c>
      <c r="I1181" s="223" t="s">
        <v>2005</v>
      </c>
    </row>
    <row r="1182" spans="1:9">
      <c r="A1182" s="269" t="s">
        <v>2006</v>
      </c>
      <c r="B1182" s="237"/>
      <c r="C1182" s="237"/>
      <c r="D1182" s="237"/>
      <c r="H1182" s="232">
        <v>2210399</v>
      </c>
      <c r="I1182" s="223" t="s">
        <v>2007</v>
      </c>
    </row>
    <row r="1183" spans="1:9">
      <c r="A1183" s="267" t="s">
        <v>187</v>
      </c>
      <c r="B1183" s="199">
        <f>SUM(B1184,B1199,B1213,B1218,B1224)</f>
        <v>95</v>
      </c>
      <c r="C1183" s="199">
        <f>SUM(C1184,C1199,C1213,C1218,C1224)</f>
        <v>98</v>
      </c>
      <c r="D1183" s="199">
        <f>ROUND(B1183/C1183*100,2)</f>
        <v>96.94</v>
      </c>
      <c r="H1183" s="232">
        <v>222</v>
      </c>
      <c r="I1183" s="223" t="s">
        <v>2008</v>
      </c>
    </row>
    <row r="1184" spans="1:9">
      <c r="A1184" s="268" t="s">
        <v>2009</v>
      </c>
      <c r="B1184" s="192">
        <f>SUM(B1185:B1198)</f>
        <v>95</v>
      </c>
      <c r="C1184" s="192">
        <f>SUM(C1185:C1198)</f>
        <v>98</v>
      </c>
      <c r="D1184" s="192">
        <f>ROUND(B1184/C1184*100,2)</f>
        <v>96.94</v>
      </c>
      <c r="H1184" s="232">
        <v>22201</v>
      </c>
      <c r="I1184" s="223" t="s">
        <v>2010</v>
      </c>
    </row>
    <row r="1185" spans="1:9">
      <c r="A1185" s="269" t="s">
        <v>1377</v>
      </c>
      <c r="B1185" s="237">
        <v>76</v>
      </c>
      <c r="C1185" s="264">
        <v>78</v>
      </c>
      <c r="D1185" s="264">
        <f>ROUND(B1185/C1185*100,2)</f>
        <v>97.44</v>
      </c>
      <c r="H1185" s="232">
        <v>2220101</v>
      </c>
      <c r="I1185" s="223" t="s">
        <v>238</v>
      </c>
    </row>
    <row r="1186" spans="1:9">
      <c r="A1186" s="269" t="s">
        <v>1378</v>
      </c>
      <c r="B1186" s="237"/>
      <c r="C1186" s="264"/>
      <c r="D1186" s="264"/>
      <c r="H1186" s="232">
        <v>2220102</v>
      </c>
      <c r="I1186" s="223" t="s">
        <v>240</v>
      </c>
    </row>
    <row r="1187" spans="1:9">
      <c r="A1187" s="269" t="s">
        <v>1379</v>
      </c>
      <c r="B1187" s="237"/>
      <c r="C1187" s="264"/>
      <c r="D1187" s="264"/>
      <c r="H1187" s="232">
        <v>2220103</v>
      </c>
      <c r="I1187" s="223" t="s">
        <v>242</v>
      </c>
    </row>
    <row r="1188" spans="1:9">
      <c r="A1188" s="269" t="s">
        <v>2011</v>
      </c>
      <c r="B1188" s="237"/>
      <c r="C1188" s="264"/>
      <c r="D1188" s="264"/>
      <c r="H1188" s="232">
        <v>2220104</v>
      </c>
      <c r="I1188" s="223" t="s">
        <v>2012</v>
      </c>
    </row>
    <row r="1189" spans="1:9">
      <c r="A1189" s="269" t="s">
        <v>2013</v>
      </c>
      <c r="B1189" s="237"/>
      <c r="C1189" s="264"/>
      <c r="D1189" s="264"/>
      <c r="H1189" s="232">
        <v>2220105</v>
      </c>
      <c r="I1189" s="223" t="s">
        <v>2014</v>
      </c>
    </row>
    <row r="1190" spans="1:9">
      <c r="A1190" s="269" t="s">
        <v>2015</v>
      </c>
      <c r="B1190" s="237"/>
      <c r="C1190" s="264"/>
      <c r="D1190" s="264"/>
      <c r="H1190" s="232">
        <v>2220106</v>
      </c>
      <c r="I1190" s="223" t="s">
        <v>2016</v>
      </c>
    </row>
    <row r="1191" spans="1:9">
      <c r="A1191" s="269" t="s">
        <v>2017</v>
      </c>
      <c r="B1191" s="237"/>
      <c r="C1191" s="264"/>
      <c r="D1191" s="264"/>
      <c r="H1191" s="232">
        <v>2220107</v>
      </c>
      <c r="I1191" s="223" t="s">
        <v>2018</v>
      </c>
    </row>
    <row r="1192" spans="1:9">
      <c r="A1192" s="269" t="s">
        <v>2019</v>
      </c>
      <c r="B1192" s="237"/>
      <c r="C1192" s="264"/>
      <c r="D1192" s="264"/>
      <c r="H1192" s="232">
        <v>2220112</v>
      </c>
      <c r="I1192" s="223" t="s">
        <v>2020</v>
      </c>
    </row>
    <row r="1193" spans="1:9">
      <c r="A1193" s="269" t="s">
        <v>2021</v>
      </c>
      <c r="B1193" s="237"/>
      <c r="C1193" s="264"/>
      <c r="D1193" s="264"/>
      <c r="H1193" s="232">
        <v>2220113</v>
      </c>
      <c r="I1193" s="223" t="s">
        <v>2022</v>
      </c>
    </row>
    <row r="1194" spans="1:9">
      <c r="A1194" s="269" t="s">
        <v>2023</v>
      </c>
      <c r="B1194" s="237"/>
      <c r="C1194" s="264"/>
      <c r="D1194" s="264"/>
      <c r="H1194" s="232">
        <v>2220114</v>
      </c>
      <c r="I1194" s="223" t="s">
        <v>2024</v>
      </c>
    </row>
    <row r="1195" spans="1:9">
      <c r="A1195" s="269" t="s">
        <v>2025</v>
      </c>
      <c r="B1195" s="237"/>
      <c r="C1195" s="264"/>
      <c r="D1195" s="264"/>
      <c r="H1195" s="232">
        <v>2220115</v>
      </c>
      <c r="I1195" s="223" t="s">
        <v>2026</v>
      </c>
    </row>
    <row r="1196" spans="1:9">
      <c r="A1196" s="269" t="s">
        <v>2027</v>
      </c>
      <c r="B1196" s="237"/>
      <c r="C1196" s="264"/>
      <c r="D1196" s="264"/>
      <c r="H1196" s="232">
        <v>2220118</v>
      </c>
      <c r="I1196" s="223" t="s">
        <v>2028</v>
      </c>
    </row>
    <row r="1197" spans="1:9">
      <c r="A1197" s="269" t="s">
        <v>1411</v>
      </c>
      <c r="B1197" s="237"/>
      <c r="C1197" s="264"/>
      <c r="D1197" s="264"/>
      <c r="H1197" s="232">
        <v>2220150</v>
      </c>
      <c r="I1197" s="223" t="s">
        <v>256</v>
      </c>
    </row>
    <row r="1198" spans="1:9">
      <c r="A1198" s="269" t="s">
        <v>2029</v>
      </c>
      <c r="B1198" s="237">
        <v>19</v>
      </c>
      <c r="C1198" s="264">
        <v>20</v>
      </c>
      <c r="D1198" s="264">
        <f>ROUND(B1198/C1198*100,2)</f>
        <v>95</v>
      </c>
      <c r="H1198" s="232">
        <v>2220199</v>
      </c>
      <c r="I1198" s="223" t="s">
        <v>2030</v>
      </c>
    </row>
    <row r="1199" spans="1:9">
      <c r="A1199" s="268" t="s">
        <v>2031</v>
      </c>
      <c r="B1199" s="192">
        <f>SUM(B1200:B1212)</f>
        <v>0</v>
      </c>
      <c r="C1199" s="192">
        <f>SUM(C1200:C1212)</f>
        <v>0</v>
      </c>
      <c r="D1199" s="192"/>
      <c r="H1199" s="232">
        <v>22202</v>
      </c>
      <c r="I1199" s="223" t="s">
        <v>2032</v>
      </c>
    </row>
    <row r="1200" spans="1:9">
      <c r="A1200" s="269" t="s">
        <v>1377</v>
      </c>
      <c r="B1200" s="237"/>
      <c r="C1200" s="237"/>
      <c r="D1200" s="237"/>
      <c r="H1200" s="232">
        <v>2220201</v>
      </c>
      <c r="I1200" s="223" t="s">
        <v>238</v>
      </c>
    </row>
    <row r="1201" spans="1:9">
      <c r="A1201" s="269" t="s">
        <v>1378</v>
      </c>
      <c r="B1201" s="237"/>
      <c r="C1201" s="237"/>
      <c r="D1201" s="237"/>
      <c r="H1201" s="232">
        <v>2220202</v>
      </c>
      <c r="I1201" s="223" t="s">
        <v>240</v>
      </c>
    </row>
    <row r="1202" spans="1:9">
      <c r="A1202" s="269" t="s">
        <v>1379</v>
      </c>
      <c r="B1202" s="237"/>
      <c r="C1202" s="237"/>
      <c r="D1202" s="237"/>
      <c r="H1202" s="232">
        <v>2220203</v>
      </c>
      <c r="I1202" s="223" t="s">
        <v>242</v>
      </c>
    </row>
    <row r="1203" spans="1:9">
      <c r="A1203" s="269" t="s">
        <v>2033</v>
      </c>
      <c r="B1203" s="237"/>
      <c r="C1203" s="237"/>
      <c r="D1203" s="237"/>
      <c r="H1203" s="232">
        <v>2220204</v>
      </c>
      <c r="I1203" s="223" t="s">
        <v>2034</v>
      </c>
    </row>
    <row r="1204" spans="1:9">
      <c r="A1204" s="269" t="s">
        <v>2035</v>
      </c>
      <c r="B1204" s="237"/>
      <c r="C1204" s="237"/>
      <c r="D1204" s="237"/>
      <c r="H1204" s="232">
        <v>2220205</v>
      </c>
      <c r="I1204" s="223" t="s">
        <v>2036</v>
      </c>
    </row>
    <row r="1205" spans="1:9">
      <c r="A1205" s="269" t="s">
        <v>2037</v>
      </c>
      <c r="B1205" s="237"/>
      <c r="C1205" s="237"/>
      <c r="D1205" s="237"/>
      <c r="H1205" s="232">
        <v>2220206</v>
      </c>
      <c r="I1205" s="223" t="s">
        <v>2038</v>
      </c>
    </row>
    <row r="1206" spans="1:9">
      <c r="A1206" s="269" t="s">
        <v>2039</v>
      </c>
      <c r="B1206" s="237"/>
      <c r="C1206" s="237"/>
      <c r="D1206" s="237"/>
      <c r="H1206" s="232">
        <v>2220207</v>
      </c>
      <c r="I1206" s="223" t="s">
        <v>2040</v>
      </c>
    </row>
    <row r="1207" spans="1:9">
      <c r="A1207" s="269" t="s">
        <v>2041</v>
      </c>
      <c r="B1207" s="237"/>
      <c r="C1207" s="237"/>
      <c r="D1207" s="237"/>
      <c r="H1207" s="232">
        <v>2220209</v>
      </c>
      <c r="I1207" s="223" t="s">
        <v>2042</v>
      </c>
    </row>
    <row r="1208" spans="1:9">
      <c r="A1208" s="269" t="s">
        <v>2043</v>
      </c>
      <c r="B1208" s="237"/>
      <c r="C1208" s="237"/>
      <c r="D1208" s="237"/>
      <c r="H1208" s="232">
        <v>2220210</v>
      </c>
      <c r="I1208" s="223" t="s">
        <v>2044</v>
      </c>
    </row>
    <row r="1209" spans="1:9">
      <c r="A1209" s="269" t="s">
        <v>2045</v>
      </c>
      <c r="B1209" s="237"/>
      <c r="C1209" s="237"/>
      <c r="D1209" s="237"/>
      <c r="H1209" s="232">
        <v>2220211</v>
      </c>
      <c r="I1209" s="223" t="s">
        <v>2046</v>
      </c>
    </row>
    <row r="1210" spans="1:9">
      <c r="A1210" s="269" t="s">
        <v>2047</v>
      </c>
      <c r="B1210" s="237"/>
      <c r="C1210" s="237"/>
      <c r="D1210" s="237"/>
      <c r="H1210" s="232">
        <v>2220212</v>
      </c>
      <c r="I1210" s="223" t="s">
        <v>2048</v>
      </c>
    </row>
    <row r="1211" spans="1:9">
      <c r="A1211" s="269" t="s">
        <v>1411</v>
      </c>
      <c r="B1211" s="237"/>
      <c r="C1211" s="237"/>
      <c r="D1211" s="237"/>
      <c r="H1211" s="232">
        <v>2220250</v>
      </c>
      <c r="I1211" s="223" t="s">
        <v>256</v>
      </c>
    </row>
    <row r="1212" spans="1:9">
      <c r="A1212" s="269" t="s">
        <v>2049</v>
      </c>
      <c r="B1212" s="237"/>
      <c r="C1212" s="237"/>
      <c r="D1212" s="237"/>
      <c r="H1212" s="232">
        <v>2220299</v>
      </c>
      <c r="I1212" s="223" t="s">
        <v>2050</v>
      </c>
    </row>
    <row r="1213" spans="1:9">
      <c r="A1213" s="268" t="s">
        <v>2051</v>
      </c>
      <c r="B1213" s="192">
        <f>SUM(B1214:B1217)</f>
        <v>0</v>
      </c>
      <c r="C1213" s="192">
        <f>SUM(C1214:C1217)</f>
        <v>0</v>
      </c>
      <c r="D1213" s="192"/>
      <c r="H1213" s="232">
        <v>22203</v>
      </c>
      <c r="I1213" s="223" t="s">
        <v>2052</v>
      </c>
    </row>
    <row r="1214" spans="1:9">
      <c r="A1214" s="269" t="s">
        <v>2053</v>
      </c>
      <c r="B1214" s="237"/>
      <c r="C1214" s="237"/>
      <c r="D1214" s="237"/>
      <c r="H1214" s="232">
        <v>2220301</v>
      </c>
      <c r="I1214" s="269" t="s">
        <v>2054</v>
      </c>
    </row>
    <row r="1215" spans="1:9">
      <c r="A1215" s="269" t="s">
        <v>2055</v>
      </c>
      <c r="B1215" s="237"/>
      <c r="C1215" s="237"/>
      <c r="D1215" s="237"/>
      <c r="H1215" s="232">
        <v>2220303</v>
      </c>
      <c r="I1215" s="223" t="s">
        <v>2056</v>
      </c>
    </row>
    <row r="1216" spans="1:9">
      <c r="A1216" s="269" t="s">
        <v>2057</v>
      </c>
      <c r="B1216" s="237"/>
      <c r="C1216" s="237"/>
      <c r="D1216" s="237"/>
      <c r="H1216" s="232">
        <v>2220304</v>
      </c>
      <c r="I1216" s="223" t="s">
        <v>2058</v>
      </c>
    </row>
    <row r="1217" spans="1:9">
      <c r="A1217" s="269" t="s">
        <v>2059</v>
      </c>
      <c r="B1217" s="237"/>
      <c r="C1217" s="237"/>
      <c r="D1217" s="237"/>
      <c r="H1217" s="232">
        <v>2220399</v>
      </c>
      <c r="I1217" s="269" t="s">
        <v>2060</v>
      </c>
    </row>
    <row r="1218" spans="1:9">
      <c r="A1218" s="268" t="s">
        <v>2061</v>
      </c>
      <c r="B1218" s="192">
        <f>SUM(B1219:B1223)</f>
        <v>0</v>
      </c>
      <c r="C1218" s="192">
        <f>SUM(C1219:C1223)</f>
        <v>0</v>
      </c>
      <c r="D1218" s="192"/>
      <c r="H1218" s="232">
        <v>22204</v>
      </c>
      <c r="I1218" s="223" t="s">
        <v>2062</v>
      </c>
    </row>
    <row r="1219" spans="1:9">
      <c r="A1219" s="269" t="s">
        <v>2063</v>
      </c>
      <c r="B1219" s="237"/>
      <c r="C1219" s="237"/>
      <c r="D1219" s="237"/>
      <c r="H1219" s="232">
        <v>2220401</v>
      </c>
      <c r="I1219" s="223" t="s">
        <v>2064</v>
      </c>
    </row>
    <row r="1220" spans="1:9">
      <c r="A1220" s="269" t="s">
        <v>2065</v>
      </c>
      <c r="B1220" s="237"/>
      <c r="C1220" s="237"/>
      <c r="D1220" s="237"/>
      <c r="H1220" s="232">
        <v>2220402</v>
      </c>
      <c r="I1220" s="223" t="s">
        <v>2066</v>
      </c>
    </row>
    <row r="1221" spans="1:9">
      <c r="A1221" s="269" t="s">
        <v>2067</v>
      </c>
      <c r="B1221" s="237"/>
      <c r="C1221" s="237"/>
      <c r="D1221" s="237"/>
      <c r="H1221" s="232">
        <v>2220403</v>
      </c>
      <c r="I1221" s="223" t="s">
        <v>2068</v>
      </c>
    </row>
    <row r="1222" spans="1:9">
      <c r="A1222" s="269" t="s">
        <v>2069</v>
      </c>
      <c r="B1222" s="237"/>
      <c r="C1222" s="237"/>
      <c r="D1222" s="237"/>
      <c r="H1222" s="232">
        <v>2220404</v>
      </c>
      <c r="I1222" s="223" t="s">
        <v>2070</v>
      </c>
    </row>
    <row r="1223" spans="1:9">
      <c r="A1223" s="269" t="s">
        <v>2071</v>
      </c>
      <c r="B1223" s="237"/>
      <c r="C1223" s="237"/>
      <c r="D1223" s="237"/>
      <c r="H1223" s="232">
        <v>2220499</v>
      </c>
      <c r="I1223" s="223" t="s">
        <v>2072</v>
      </c>
    </row>
    <row r="1224" spans="1:9">
      <c r="A1224" s="268" t="s">
        <v>2073</v>
      </c>
      <c r="B1224" s="192">
        <f>SUM(B1225:B1235)</f>
        <v>0</v>
      </c>
      <c r="C1224" s="192">
        <f>SUM(C1225:C1235)</f>
        <v>0</v>
      </c>
      <c r="D1224" s="192"/>
      <c r="H1224" s="232">
        <v>22205</v>
      </c>
      <c r="I1224" s="223" t="s">
        <v>2074</v>
      </c>
    </row>
    <row r="1225" spans="1:9">
      <c r="A1225" s="269" t="s">
        <v>2075</v>
      </c>
      <c r="B1225" s="237"/>
      <c r="C1225" s="237"/>
      <c r="D1225" s="237"/>
      <c r="H1225" s="232">
        <v>2220501</v>
      </c>
      <c r="I1225" s="223" t="s">
        <v>2076</v>
      </c>
    </row>
    <row r="1226" spans="1:9">
      <c r="A1226" s="269" t="s">
        <v>2077</v>
      </c>
      <c r="B1226" s="237"/>
      <c r="C1226" s="237"/>
      <c r="D1226" s="237"/>
      <c r="H1226" s="232">
        <v>2220502</v>
      </c>
      <c r="I1226" s="223" t="s">
        <v>2078</v>
      </c>
    </row>
    <row r="1227" spans="1:9">
      <c r="A1227" s="269" t="s">
        <v>2079</v>
      </c>
      <c r="B1227" s="237"/>
      <c r="C1227" s="237"/>
      <c r="D1227" s="237"/>
      <c r="H1227" s="232">
        <v>2220503</v>
      </c>
      <c r="I1227" s="223" t="s">
        <v>2080</v>
      </c>
    </row>
    <row r="1228" spans="1:9">
      <c r="A1228" s="269" t="s">
        <v>2081</v>
      </c>
      <c r="B1228" s="237"/>
      <c r="C1228" s="237"/>
      <c r="D1228" s="237"/>
      <c r="H1228" s="232">
        <v>2220504</v>
      </c>
      <c r="I1228" s="223" t="s">
        <v>2082</v>
      </c>
    </row>
    <row r="1229" spans="1:9">
      <c r="A1229" s="269" t="s">
        <v>2083</v>
      </c>
      <c r="B1229" s="237"/>
      <c r="C1229" s="237"/>
      <c r="D1229" s="237"/>
      <c r="H1229" s="232">
        <v>2220505</v>
      </c>
      <c r="I1229" s="223" t="s">
        <v>2084</v>
      </c>
    </row>
    <row r="1230" spans="1:9">
      <c r="A1230" s="269" t="s">
        <v>2085</v>
      </c>
      <c r="B1230" s="237"/>
      <c r="C1230" s="237"/>
      <c r="D1230" s="237"/>
      <c r="H1230" s="232">
        <v>2220506</v>
      </c>
      <c r="I1230" s="223" t="s">
        <v>2086</v>
      </c>
    </row>
    <row r="1231" spans="1:9">
      <c r="A1231" s="269" t="s">
        <v>2087</v>
      </c>
      <c r="B1231" s="237"/>
      <c r="C1231" s="237"/>
      <c r="D1231" s="237"/>
      <c r="H1231" s="232">
        <v>2220507</v>
      </c>
      <c r="I1231" s="223" t="s">
        <v>2088</v>
      </c>
    </row>
    <row r="1232" spans="1:9">
      <c r="A1232" s="269" t="s">
        <v>2089</v>
      </c>
      <c r="B1232" s="237"/>
      <c r="C1232" s="237"/>
      <c r="D1232" s="237"/>
      <c r="H1232" s="232">
        <v>2220508</v>
      </c>
      <c r="I1232" s="223" t="s">
        <v>2090</v>
      </c>
    </row>
    <row r="1233" spans="1:9">
      <c r="A1233" s="269" t="s">
        <v>2091</v>
      </c>
      <c r="B1233" s="237"/>
      <c r="C1233" s="237"/>
      <c r="D1233" s="237"/>
      <c r="H1233" s="232">
        <v>2220509</v>
      </c>
      <c r="I1233" s="223" t="s">
        <v>2092</v>
      </c>
    </row>
    <row r="1234" spans="1:9">
      <c r="A1234" s="269" t="s">
        <v>2093</v>
      </c>
      <c r="B1234" s="237"/>
      <c r="C1234" s="237"/>
      <c r="D1234" s="237"/>
      <c r="H1234" s="232">
        <v>2220510</v>
      </c>
      <c r="I1234" s="223" t="s">
        <v>2094</v>
      </c>
    </row>
    <row r="1235" spans="1:9">
      <c r="A1235" s="269" t="s">
        <v>2095</v>
      </c>
      <c r="B1235" s="237"/>
      <c r="C1235" s="237"/>
      <c r="D1235" s="237"/>
      <c r="H1235" s="232">
        <v>2220599</v>
      </c>
      <c r="I1235" s="223" t="s">
        <v>2096</v>
      </c>
    </row>
    <row r="1236" spans="1:9">
      <c r="A1236" s="271" t="s">
        <v>188</v>
      </c>
      <c r="B1236" s="199">
        <f>SUM(B1237,B1249,B1255,B1261,B1269,B1282,B1286,,B1292)</f>
        <v>756</v>
      </c>
      <c r="C1236" s="199">
        <f>SUM(C1237,C1249,C1255,C1261,C1269,C1282,C1286,,C1292)</f>
        <v>706</v>
      </c>
      <c r="D1236" s="199">
        <f>ROUND(B1236/C1236*100,2)</f>
        <v>107.08</v>
      </c>
      <c r="H1236" s="223">
        <v>224</v>
      </c>
      <c r="I1236" s="271" t="s">
        <v>188</v>
      </c>
    </row>
    <row r="1237" spans="1:9">
      <c r="A1237" s="265" t="s">
        <v>2097</v>
      </c>
      <c r="B1237" s="192">
        <f>SUM(B1238:B1248)</f>
        <v>194</v>
      </c>
      <c r="C1237" s="192">
        <f>SUM(C1238:C1248)</f>
        <v>167</v>
      </c>
      <c r="D1237" s="192">
        <f>ROUND(B1237/C1237*100,2)</f>
        <v>116.17</v>
      </c>
      <c r="H1237" s="223">
        <v>22401</v>
      </c>
      <c r="I1237" s="265" t="s">
        <v>2098</v>
      </c>
    </row>
    <row r="1238" spans="1:9">
      <c r="A1238" s="266" t="s">
        <v>2099</v>
      </c>
      <c r="B1238" s="237">
        <v>158</v>
      </c>
      <c r="C1238" s="255">
        <v>113</v>
      </c>
      <c r="D1238" s="255">
        <f>ROUND(B1238/C1238*100,2)</f>
        <v>139.82</v>
      </c>
      <c r="H1238" s="223">
        <v>2240101</v>
      </c>
      <c r="I1238" s="266" t="s">
        <v>238</v>
      </c>
    </row>
    <row r="1239" spans="1:9">
      <c r="A1239" s="266" t="s">
        <v>2100</v>
      </c>
      <c r="B1239" s="237"/>
      <c r="C1239" s="255"/>
      <c r="D1239" s="255"/>
      <c r="H1239" s="223">
        <v>2240102</v>
      </c>
      <c r="I1239" s="266" t="s">
        <v>240</v>
      </c>
    </row>
    <row r="1240" spans="1:9">
      <c r="A1240" s="266" t="s">
        <v>2101</v>
      </c>
      <c r="B1240" s="237"/>
      <c r="C1240" s="255"/>
      <c r="D1240" s="255"/>
      <c r="H1240" s="223">
        <v>2240103</v>
      </c>
      <c r="I1240" s="266" t="s">
        <v>242</v>
      </c>
    </row>
    <row r="1241" spans="1:9">
      <c r="A1241" s="266" t="s">
        <v>2102</v>
      </c>
      <c r="B1241" s="237"/>
      <c r="C1241" s="255"/>
      <c r="D1241" s="255"/>
      <c r="H1241" s="223">
        <v>2240104</v>
      </c>
      <c r="I1241" s="266" t="s">
        <v>2103</v>
      </c>
    </row>
    <row r="1242" spans="1:9">
      <c r="A1242" s="266" t="s">
        <v>2104</v>
      </c>
      <c r="B1242" s="237"/>
      <c r="C1242" s="255"/>
      <c r="D1242" s="255"/>
      <c r="H1242" s="223">
        <v>2240105</v>
      </c>
      <c r="I1242" s="266" t="s">
        <v>2105</v>
      </c>
    </row>
    <row r="1243" spans="1:9">
      <c r="A1243" s="266" t="s">
        <v>2106</v>
      </c>
      <c r="B1243" s="237"/>
      <c r="C1243" s="255"/>
      <c r="D1243" s="255"/>
      <c r="H1243" s="223">
        <v>2240106</v>
      </c>
      <c r="I1243" s="266" t="s">
        <v>2107</v>
      </c>
    </row>
    <row r="1244" spans="1:9">
      <c r="A1244" s="266" t="s">
        <v>2108</v>
      </c>
      <c r="B1244" s="237"/>
      <c r="C1244" s="255"/>
      <c r="D1244" s="255"/>
      <c r="H1244" s="223">
        <v>2240107</v>
      </c>
      <c r="I1244" s="266" t="s">
        <v>2109</v>
      </c>
    </row>
    <row r="1245" spans="1:9">
      <c r="A1245" s="266" t="s">
        <v>2110</v>
      </c>
      <c r="B1245" s="237"/>
      <c r="C1245" s="255"/>
      <c r="D1245" s="255"/>
      <c r="H1245" s="223">
        <v>2240108</v>
      </c>
      <c r="I1245" s="266" t="s">
        <v>2111</v>
      </c>
    </row>
    <row r="1246" spans="1:9">
      <c r="A1246" s="266" t="s">
        <v>2112</v>
      </c>
      <c r="B1246" s="237"/>
      <c r="C1246" s="255"/>
      <c r="D1246" s="255"/>
      <c r="H1246" s="223">
        <v>2240109</v>
      </c>
      <c r="I1246" s="266" t="s">
        <v>2113</v>
      </c>
    </row>
    <row r="1247" spans="1:9">
      <c r="A1247" s="266" t="s">
        <v>2114</v>
      </c>
      <c r="B1247" s="237"/>
      <c r="C1247" s="255"/>
      <c r="D1247" s="255"/>
      <c r="H1247" s="223">
        <v>2240150</v>
      </c>
      <c r="I1247" s="266" t="s">
        <v>256</v>
      </c>
    </row>
    <row r="1248" spans="1:9">
      <c r="A1248" s="266" t="s">
        <v>2115</v>
      </c>
      <c r="B1248" s="237">
        <v>36</v>
      </c>
      <c r="C1248" s="255">
        <v>54</v>
      </c>
      <c r="D1248" s="255">
        <f>ROUND(B1248/C1248*100,2)</f>
        <v>66.67</v>
      </c>
      <c r="H1248" s="223">
        <v>2240199</v>
      </c>
      <c r="I1248" s="266" t="s">
        <v>2116</v>
      </c>
    </row>
    <row r="1249" spans="1:9">
      <c r="A1249" s="265" t="s">
        <v>2117</v>
      </c>
      <c r="B1249" s="192">
        <f>SUM(B1250:B1254)</f>
        <v>367</v>
      </c>
      <c r="C1249" s="192">
        <f>SUM(C1250:C1254)</f>
        <v>345</v>
      </c>
      <c r="D1249" s="192">
        <f>ROUND(B1249/C1249*100,2)</f>
        <v>106.38</v>
      </c>
      <c r="H1249" s="223">
        <v>22402</v>
      </c>
      <c r="I1249" s="265" t="s">
        <v>2118</v>
      </c>
    </row>
    <row r="1250" spans="1:9">
      <c r="A1250" s="266" t="s">
        <v>2099</v>
      </c>
      <c r="B1250" s="237">
        <v>112</v>
      </c>
      <c r="C1250" s="237">
        <v>345</v>
      </c>
      <c r="D1250" s="237">
        <f>ROUND(B1250/C1250*100,2)</f>
        <v>32.46</v>
      </c>
      <c r="H1250" s="223">
        <v>2240201</v>
      </c>
      <c r="I1250" s="266" t="s">
        <v>238</v>
      </c>
    </row>
    <row r="1251" spans="1:9">
      <c r="A1251" s="266" t="s">
        <v>2119</v>
      </c>
      <c r="B1251" s="237"/>
      <c r="C1251" s="237"/>
      <c r="D1251" s="237"/>
      <c r="H1251" s="223">
        <v>2240202</v>
      </c>
      <c r="I1251" s="266" t="s">
        <v>2120</v>
      </c>
    </row>
    <row r="1252" spans="1:9">
      <c r="A1252" s="266" t="s">
        <v>2101</v>
      </c>
      <c r="B1252" s="237"/>
      <c r="C1252" s="237"/>
      <c r="D1252" s="237"/>
      <c r="H1252" s="223">
        <v>2240203</v>
      </c>
      <c r="I1252" s="266" t="s">
        <v>242</v>
      </c>
    </row>
    <row r="1253" spans="1:9">
      <c r="A1253" s="266" t="s">
        <v>2121</v>
      </c>
      <c r="B1253" s="237"/>
      <c r="C1253" s="237"/>
      <c r="D1253" s="237"/>
      <c r="H1253" s="223">
        <v>2240224</v>
      </c>
      <c r="I1253" s="266" t="s">
        <v>2122</v>
      </c>
    </row>
    <row r="1254" spans="1:9">
      <c r="A1254" s="266" t="s">
        <v>2123</v>
      </c>
      <c r="B1254" s="237">
        <v>255</v>
      </c>
      <c r="C1254" s="237"/>
      <c r="D1254" s="237"/>
      <c r="H1254" s="223">
        <v>2240299</v>
      </c>
      <c r="I1254" s="266" t="s">
        <v>2124</v>
      </c>
    </row>
    <row r="1255" spans="1:9">
      <c r="A1255" s="265" t="s">
        <v>2125</v>
      </c>
      <c r="B1255" s="192">
        <f>SUM(B1256:B1260)</f>
        <v>0</v>
      </c>
      <c r="C1255" s="192">
        <f>SUM(C1256:C1260)</f>
        <v>0</v>
      </c>
      <c r="D1255" s="192"/>
      <c r="H1255" s="223">
        <v>22403</v>
      </c>
      <c r="I1255" s="265" t="s">
        <v>2126</v>
      </c>
    </row>
    <row r="1256" spans="1:9">
      <c r="A1256" s="266" t="s">
        <v>2099</v>
      </c>
      <c r="B1256" s="237"/>
      <c r="C1256" s="237"/>
      <c r="D1256" s="237"/>
      <c r="H1256" s="223">
        <v>2240301</v>
      </c>
      <c r="I1256" s="266" t="s">
        <v>238</v>
      </c>
    </row>
    <row r="1257" spans="1:9">
      <c r="A1257" s="266" t="s">
        <v>2100</v>
      </c>
      <c r="B1257" s="237"/>
      <c r="C1257" s="237"/>
      <c r="D1257" s="237"/>
      <c r="H1257" s="223">
        <v>2240302</v>
      </c>
      <c r="I1257" s="266" t="s">
        <v>240</v>
      </c>
    </row>
    <row r="1258" spans="1:9">
      <c r="A1258" s="266" t="s">
        <v>2101</v>
      </c>
      <c r="B1258" s="237"/>
      <c r="C1258" s="237"/>
      <c r="D1258" s="237"/>
      <c r="H1258" s="223">
        <v>2240303</v>
      </c>
      <c r="I1258" s="266" t="s">
        <v>242</v>
      </c>
    </row>
    <row r="1259" spans="1:9">
      <c r="A1259" s="266" t="s">
        <v>2127</v>
      </c>
      <c r="B1259" s="237"/>
      <c r="C1259" s="237"/>
      <c r="D1259" s="237"/>
      <c r="H1259" s="223">
        <v>2240304</v>
      </c>
      <c r="I1259" s="266" t="s">
        <v>2128</v>
      </c>
    </row>
    <row r="1260" spans="1:9">
      <c r="A1260" s="266" t="s">
        <v>2129</v>
      </c>
      <c r="B1260" s="237"/>
      <c r="C1260" s="237"/>
      <c r="D1260" s="237"/>
      <c r="H1260" s="223">
        <v>2240499</v>
      </c>
      <c r="I1260" s="266" t="s">
        <v>2130</v>
      </c>
    </row>
    <row r="1261" spans="1:9">
      <c r="A1261" s="265" t="s">
        <v>2131</v>
      </c>
      <c r="B1261" s="192">
        <f>SUM(B1262:B1268)</f>
        <v>0</v>
      </c>
      <c r="C1261" s="192">
        <f>SUM(C1262:C1268)</f>
        <v>0</v>
      </c>
      <c r="D1261" s="192"/>
      <c r="H1261" s="223">
        <v>22404</v>
      </c>
      <c r="I1261" s="265" t="s">
        <v>2132</v>
      </c>
    </row>
    <row r="1262" spans="1:9">
      <c r="A1262" s="266" t="s">
        <v>2099</v>
      </c>
      <c r="B1262" s="237"/>
      <c r="C1262" s="237"/>
      <c r="D1262" s="237"/>
      <c r="H1262" s="223">
        <v>2240401</v>
      </c>
      <c r="I1262" s="266" t="s">
        <v>238</v>
      </c>
    </row>
    <row r="1263" spans="1:9">
      <c r="A1263" s="266" t="s">
        <v>2100</v>
      </c>
      <c r="B1263" s="237"/>
      <c r="C1263" s="237"/>
      <c r="D1263" s="237"/>
      <c r="H1263" s="223">
        <v>2240402</v>
      </c>
      <c r="I1263" s="266" t="s">
        <v>240</v>
      </c>
    </row>
    <row r="1264" spans="1:9">
      <c r="A1264" s="266" t="s">
        <v>2101</v>
      </c>
      <c r="B1264" s="237"/>
      <c r="C1264" s="237"/>
      <c r="D1264" s="237"/>
      <c r="H1264" s="223">
        <v>2240403</v>
      </c>
      <c r="I1264" s="266" t="s">
        <v>242</v>
      </c>
    </row>
    <row r="1265" spans="1:9">
      <c r="A1265" s="266" t="s">
        <v>2133</v>
      </c>
      <c r="B1265" s="237"/>
      <c r="C1265" s="237"/>
      <c r="D1265" s="237"/>
      <c r="H1265" s="223">
        <v>2240404</v>
      </c>
      <c r="I1265" s="266" t="s">
        <v>2134</v>
      </c>
    </row>
    <row r="1266" spans="1:9">
      <c r="A1266" s="266" t="s">
        <v>2135</v>
      </c>
      <c r="B1266" s="237"/>
      <c r="C1266" s="237"/>
      <c r="D1266" s="237"/>
      <c r="H1266" s="223">
        <v>2240405</v>
      </c>
      <c r="I1266" s="266" t="s">
        <v>2136</v>
      </c>
    </row>
    <row r="1267" spans="1:9">
      <c r="A1267" s="266" t="s">
        <v>2114</v>
      </c>
      <c r="B1267" s="237"/>
      <c r="C1267" s="237"/>
      <c r="D1267" s="237"/>
      <c r="H1267" s="223">
        <v>2240450</v>
      </c>
      <c r="I1267" s="266" t="s">
        <v>256</v>
      </c>
    </row>
    <row r="1268" spans="1:9">
      <c r="A1268" s="266" t="s">
        <v>2137</v>
      </c>
      <c r="B1268" s="237"/>
      <c r="C1268" s="237"/>
      <c r="D1268" s="237"/>
      <c r="H1268" s="223">
        <v>2240499</v>
      </c>
      <c r="I1268" s="266" t="s">
        <v>2138</v>
      </c>
    </row>
    <row r="1269" spans="1:9">
      <c r="A1269" s="265" t="s">
        <v>2139</v>
      </c>
      <c r="B1269" s="192">
        <f>SUM(B1270:B1281)</f>
        <v>5</v>
      </c>
      <c r="C1269" s="192">
        <f>SUM(C1270:C1281)</f>
        <v>4</v>
      </c>
      <c r="D1269" s="192">
        <f>ROUND(B1269/C1269*100,2)</f>
        <v>125</v>
      </c>
      <c r="H1269" s="223">
        <v>22405</v>
      </c>
      <c r="I1269" s="265" t="s">
        <v>1948</v>
      </c>
    </row>
    <row r="1270" spans="1:9">
      <c r="A1270" s="266" t="s">
        <v>2099</v>
      </c>
      <c r="B1270" s="237"/>
      <c r="C1270" s="237"/>
      <c r="D1270" s="237"/>
      <c r="H1270" s="223">
        <v>2240501</v>
      </c>
      <c r="I1270" s="266" t="s">
        <v>238</v>
      </c>
    </row>
    <row r="1271" spans="1:9">
      <c r="A1271" s="266" t="s">
        <v>2100</v>
      </c>
      <c r="B1271" s="237"/>
      <c r="C1271" s="237"/>
      <c r="D1271" s="237"/>
      <c r="H1271" s="223">
        <v>2240502</v>
      </c>
      <c r="I1271" s="266" t="s">
        <v>240</v>
      </c>
    </row>
    <row r="1272" spans="1:9">
      <c r="A1272" s="266" t="s">
        <v>2101</v>
      </c>
      <c r="B1272" s="237"/>
      <c r="C1272" s="237"/>
      <c r="D1272" s="237"/>
      <c r="H1272" s="223">
        <v>2240503</v>
      </c>
      <c r="I1272" s="266" t="s">
        <v>242</v>
      </c>
    </row>
    <row r="1273" spans="1:9">
      <c r="A1273" s="266" t="s">
        <v>2140</v>
      </c>
      <c r="B1273" s="237"/>
      <c r="C1273" s="237"/>
      <c r="D1273" s="237"/>
      <c r="H1273" s="223">
        <v>2240504</v>
      </c>
      <c r="I1273" s="266" t="s">
        <v>2141</v>
      </c>
    </row>
    <row r="1274" spans="1:9">
      <c r="A1274" s="266" t="s">
        <v>2142</v>
      </c>
      <c r="B1274" s="237">
        <v>5</v>
      </c>
      <c r="C1274" s="237">
        <v>4</v>
      </c>
      <c r="D1274" s="237">
        <f>ROUND(B1274/C1274*100,2)</f>
        <v>125</v>
      </c>
      <c r="H1274" s="223">
        <v>2240505</v>
      </c>
      <c r="I1274" s="266" t="s">
        <v>2143</v>
      </c>
    </row>
    <row r="1275" spans="1:9">
      <c r="A1275" s="266" t="s">
        <v>2144</v>
      </c>
      <c r="B1275" s="237"/>
      <c r="C1275" s="237"/>
      <c r="D1275" s="237"/>
      <c r="H1275" s="223">
        <v>2240506</v>
      </c>
      <c r="I1275" s="266" t="s">
        <v>2145</v>
      </c>
    </row>
    <row r="1276" spans="1:9">
      <c r="A1276" s="266" t="s">
        <v>2146</v>
      </c>
      <c r="B1276" s="237"/>
      <c r="C1276" s="237"/>
      <c r="D1276" s="237"/>
      <c r="H1276" s="223">
        <v>2240507</v>
      </c>
      <c r="I1276" s="266" t="s">
        <v>2147</v>
      </c>
    </row>
    <row r="1277" spans="1:9">
      <c r="A1277" s="266" t="s">
        <v>2148</v>
      </c>
      <c r="B1277" s="237"/>
      <c r="C1277" s="237"/>
      <c r="D1277" s="237"/>
      <c r="H1277" s="223">
        <v>2240508</v>
      </c>
      <c r="I1277" s="266" t="s">
        <v>2149</v>
      </c>
    </row>
    <row r="1278" spans="1:9">
      <c r="A1278" s="266" t="s">
        <v>2150</v>
      </c>
      <c r="B1278" s="237"/>
      <c r="C1278" s="237"/>
      <c r="D1278" s="237"/>
      <c r="H1278" s="223">
        <v>2240509</v>
      </c>
      <c r="I1278" s="266" t="s">
        <v>2151</v>
      </c>
    </row>
    <row r="1279" spans="1:9">
      <c r="A1279" s="266" t="s">
        <v>2152</v>
      </c>
      <c r="B1279" s="237"/>
      <c r="C1279" s="237"/>
      <c r="D1279" s="237"/>
      <c r="H1279" s="223">
        <v>2240510</v>
      </c>
      <c r="I1279" s="266" t="s">
        <v>2153</v>
      </c>
    </row>
    <row r="1280" spans="1:9">
      <c r="A1280" s="266" t="s">
        <v>2154</v>
      </c>
      <c r="B1280" s="237"/>
      <c r="C1280" s="237"/>
      <c r="D1280" s="237"/>
      <c r="H1280" s="223">
        <v>2240550</v>
      </c>
      <c r="I1280" s="266" t="s">
        <v>2155</v>
      </c>
    </row>
    <row r="1281" spans="1:9">
      <c r="A1281" s="266" t="s">
        <v>2156</v>
      </c>
      <c r="B1281" s="237"/>
      <c r="C1281" s="237"/>
      <c r="D1281" s="237"/>
      <c r="H1281" s="223">
        <v>2240599</v>
      </c>
      <c r="I1281" s="266" t="s">
        <v>2157</v>
      </c>
    </row>
    <row r="1282" spans="1:9">
      <c r="A1282" s="265" t="s">
        <v>2158</v>
      </c>
      <c r="B1282" s="192">
        <f>SUM(B1283:B1285)</f>
        <v>0</v>
      </c>
      <c r="C1282" s="192">
        <f>SUM(C1283:C1285)</f>
        <v>0</v>
      </c>
      <c r="D1282" s="192"/>
      <c r="H1282" s="223">
        <v>22406</v>
      </c>
      <c r="I1282" s="265" t="s">
        <v>2159</v>
      </c>
    </row>
    <row r="1283" spans="1:9">
      <c r="A1283" s="266" t="s">
        <v>2160</v>
      </c>
      <c r="B1283" s="237"/>
      <c r="C1283" s="237"/>
      <c r="D1283" s="237"/>
      <c r="H1283" s="223">
        <v>2240601</v>
      </c>
      <c r="I1283" s="266" t="s">
        <v>2161</v>
      </c>
    </row>
    <row r="1284" spans="1:9">
      <c r="A1284" s="266" t="s">
        <v>2162</v>
      </c>
      <c r="B1284" s="237"/>
      <c r="C1284" s="237"/>
      <c r="D1284" s="237"/>
      <c r="H1284" s="223">
        <v>2240602</v>
      </c>
      <c r="I1284" s="266" t="s">
        <v>2163</v>
      </c>
    </row>
    <row r="1285" spans="1:9">
      <c r="A1285" s="266" t="s">
        <v>2164</v>
      </c>
      <c r="B1285" s="237"/>
      <c r="C1285" s="237"/>
      <c r="D1285" s="237"/>
      <c r="H1285" s="223">
        <v>2240699</v>
      </c>
      <c r="I1285" s="266" t="s">
        <v>2165</v>
      </c>
    </row>
    <row r="1286" spans="1:9">
      <c r="A1286" s="265" t="s">
        <v>2166</v>
      </c>
      <c r="B1286" s="192">
        <f>SUM(B1287:B1291)</f>
        <v>0</v>
      </c>
      <c r="C1286" s="192">
        <f>SUM(C1287:C1291)</f>
        <v>0</v>
      </c>
      <c r="D1286" s="192"/>
      <c r="H1286" s="223">
        <v>22407</v>
      </c>
      <c r="I1286" s="265" t="s">
        <v>2167</v>
      </c>
    </row>
    <row r="1287" spans="1:9">
      <c r="A1287" s="266" t="s">
        <v>2168</v>
      </c>
      <c r="B1287" s="237"/>
      <c r="C1287" s="237"/>
      <c r="D1287" s="237"/>
      <c r="H1287" s="223">
        <v>2240701</v>
      </c>
      <c r="I1287" s="266" t="s">
        <v>2169</v>
      </c>
    </row>
    <row r="1288" spans="1:9">
      <c r="A1288" s="266" t="s">
        <v>2170</v>
      </c>
      <c r="B1288" s="237"/>
      <c r="C1288" s="237"/>
      <c r="D1288" s="237"/>
      <c r="H1288" s="223">
        <v>2240702</v>
      </c>
      <c r="I1288" s="266" t="s">
        <v>2171</v>
      </c>
    </row>
    <row r="1289" spans="1:9">
      <c r="A1289" s="266" t="s">
        <v>2172</v>
      </c>
      <c r="B1289" s="237"/>
      <c r="C1289" s="237"/>
      <c r="D1289" s="237"/>
      <c r="H1289" s="223">
        <v>2240703</v>
      </c>
      <c r="I1289" s="266" t="s">
        <v>2173</v>
      </c>
    </row>
    <row r="1290" spans="1:9">
      <c r="A1290" s="266" t="s">
        <v>2174</v>
      </c>
      <c r="B1290" s="237"/>
      <c r="C1290" s="237"/>
      <c r="D1290" s="237"/>
      <c r="H1290" s="223">
        <v>2240704</v>
      </c>
      <c r="I1290" s="266" t="s">
        <v>2175</v>
      </c>
    </row>
    <row r="1291" spans="1:9">
      <c r="A1291" s="266" t="s">
        <v>2176</v>
      </c>
      <c r="B1291" s="237"/>
      <c r="C1291" s="237"/>
      <c r="D1291" s="237"/>
      <c r="H1291" s="223">
        <v>2240799</v>
      </c>
      <c r="I1291" s="266" t="s">
        <v>2177</v>
      </c>
    </row>
    <row r="1292" spans="1:9">
      <c r="A1292" s="265" t="s">
        <v>2178</v>
      </c>
      <c r="B1292" s="207">
        <v>190</v>
      </c>
      <c r="C1292" s="207">
        <v>190</v>
      </c>
      <c r="D1292" s="207">
        <f>ROUND(B1292/C1292*100,2)</f>
        <v>100</v>
      </c>
      <c r="H1292" s="254">
        <v>22499</v>
      </c>
      <c r="I1292" s="265" t="s">
        <v>2179</v>
      </c>
    </row>
    <row r="1293" spans="1:9">
      <c r="A1293" s="267" t="s">
        <v>189</v>
      </c>
      <c r="B1293" s="230">
        <v>800</v>
      </c>
      <c r="C1293" s="230">
        <v>700</v>
      </c>
      <c r="D1293" s="230"/>
      <c r="H1293" s="232">
        <v>227</v>
      </c>
      <c r="I1293" s="223" t="s">
        <v>2180</v>
      </c>
    </row>
    <row r="1294" spans="1:9">
      <c r="A1294" s="267" t="s">
        <v>2181</v>
      </c>
      <c r="B1294" s="258">
        <f>SUM(B1295)</f>
        <v>0</v>
      </c>
      <c r="C1294" s="258">
        <f>SUM(C1295)</f>
        <v>0</v>
      </c>
      <c r="D1294" s="258"/>
      <c r="H1294" s="253">
        <v>231</v>
      </c>
      <c r="I1294" s="267" t="s">
        <v>2181</v>
      </c>
    </row>
    <row r="1295" spans="1:9">
      <c r="A1295" s="268" t="s">
        <v>2182</v>
      </c>
      <c r="B1295" s="192">
        <f>SUM(B1296:B1299)</f>
        <v>0</v>
      </c>
      <c r="C1295" s="192">
        <f>SUM(C1296:C1299)</f>
        <v>0</v>
      </c>
      <c r="D1295" s="192"/>
      <c r="H1295" s="223">
        <v>23103</v>
      </c>
      <c r="I1295" s="268" t="s">
        <v>2183</v>
      </c>
    </row>
    <row r="1296" spans="1:9">
      <c r="A1296" s="269" t="s">
        <v>2184</v>
      </c>
      <c r="B1296" s="237"/>
      <c r="C1296" s="237"/>
      <c r="D1296" s="237"/>
      <c r="H1296" s="223">
        <v>2310301</v>
      </c>
      <c r="I1296" s="269" t="s">
        <v>2185</v>
      </c>
    </row>
    <row r="1297" spans="1:9">
      <c r="A1297" s="269" t="s">
        <v>2186</v>
      </c>
      <c r="B1297" s="237"/>
      <c r="C1297" s="237"/>
      <c r="D1297" s="237"/>
      <c r="H1297" s="223">
        <v>2310302</v>
      </c>
      <c r="I1297" s="269" t="s">
        <v>2187</v>
      </c>
    </row>
    <row r="1298" spans="1:9">
      <c r="A1298" s="269" t="s">
        <v>2188</v>
      </c>
      <c r="B1298" s="237"/>
      <c r="C1298" s="237"/>
      <c r="D1298" s="237"/>
      <c r="H1298" s="223">
        <v>2310303</v>
      </c>
      <c r="I1298" s="269" t="s">
        <v>2189</v>
      </c>
    </row>
    <row r="1299" spans="1:9">
      <c r="A1299" s="269" t="s">
        <v>2190</v>
      </c>
      <c r="B1299" s="237"/>
      <c r="C1299" s="237"/>
      <c r="D1299" s="237"/>
      <c r="H1299" s="223">
        <v>2310399</v>
      </c>
      <c r="I1299" s="269" t="s">
        <v>2191</v>
      </c>
    </row>
    <row r="1300" spans="1:9">
      <c r="A1300" s="267" t="s">
        <v>193</v>
      </c>
      <c r="B1300" s="258">
        <f>SUM(B1301)</f>
        <v>5223</v>
      </c>
      <c r="C1300" s="258">
        <f>SUM(C1301)</f>
        <v>3935</v>
      </c>
      <c r="D1300" s="258">
        <f>ROUND(B1300/C1300*100,2)</f>
        <v>132.73</v>
      </c>
      <c r="H1300" s="251">
        <v>232</v>
      </c>
      <c r="I1300" s="253" t="s">
        <v>2192</v>
      </c>
    </row>
    <row r="1301" spans="1:9">
      <c r="A1301" s="268" t="s">
        <v>2193</v>
      </c>
      <c r="B1301" s="192">
        <f>SUM(B1302:B1305)</f>
        <v>5223</v>
      </c>
      <c r="C1301" s="192">
        <f>SUM(C1302:C1305)</f>
        <v>3935</v>
      </c>
      <c r="D1301" s="192">
        <f>ROUND(B1301/C1301*100,2)</f>
        <v>132.73</v>
      </c>
      <c r="H1301" s="232">
        <v>23203</v>
      </c>
      <c r="I1301" s="223" t="s">
        <v>2194</v>
      </c>
    </row>
    <row r="1302" spans="1:9">
      <c r="A1302" s="269" t="s">
        <v>2195</v>
      </c>
      <c r="B1302" s="255">
        <f>3635+1588</f>
        <v>5223</v>
      </c>
      <c r="C1302" s="264">
        <f>1246+2500</f>
        <v>3746</v>
      </c>
      <c r="D1302" s="264">
        <f>ROUND(B1302/C1302*100,2)</f>
        <v>139.43</v>
      </c>
      <c r="H1302" s="232">
        <v>2320301</v>
      </c>
      <c r="I1302" s="223" t="s">
        <v>2196</v>
      </c>
    </row>
    <row r="1303" spans="1:9">
      <c r="A1303" s="269" t="s">
        <v>2197</v>
      </c>
      <c r="B1303" s="237"/>
      <c r="C1303" s="235"/>
      <c r="D1303" s="235"/>
      <c r="H1303" s="232">
        <v>2320302</v>
      </c>
      <c r="I1303" s="223" t="s">
        <v>2198</v>
      </c>
    </row>
    <row r="1304" spans="1:9">
      <c r="A1304" s="269" t="s">
        <v>2199</v>
      </c>
      <c r="B1304" s="237"/>
      <c r="C1304" s="235"/>
      <c r="D1304" s="235"/>
      <c r="H1304" s="232">
        <v>2320303</v>
      </c>
      <c r="I1304" s="223" t="s">
        <v>2200</v>
      </c>
    </row>
    <row r="1305" spans="1:9">
      <c r="A1305" s="269" t="s">
        <v>2201</v>
      </c>
      <c r="B1305" s="255"/>
      <c r="C1305" s="235">
        <v>189</v>
      </c>
      <c r="D1305" s="235">
        <f>ROUND(B1305/C1305*100,2)</f>
        <v>0</v>
      </c>
      <c r="H1305" s="232">
        <v>2320304</v>
      </c>
      <c r="I1305" s="223" t="s">
        <v>2202</v>
      </c>
    </row>
    <row r="1306" spans="1:9">
      <c r="A1306" s="230" t="s">
        <v>195</v>
      </c>
      <c r="B1306" s="258">
        <v>0</v>
      </c>
      <c r="C1306" s="258">
        <v>0</v>
      </c>
      <c r="D1306" s="258"/>
      <c r="H1306" s="251">
        <v>233</v>
      </c>
      <c r="I1306" s="253" t="s">
        <v>2203</v>
      </c>
    </row>
    <row r="1307" spans="1:9">
      <c r="A1307" s="204" t="s">
        <v>2204</v>
      </c>
      <c r="B1307" s="198"/>
      <c r="C1307" s="198"/>
      <c r="D1307" s="198"/>
      <c r="H1307" s="252">
        <v>23303</v>
      </c>
      <c r="I1307" s="254" t="s">
        <v>2205</v>
      </c>
    </row>
    <row r="1308" spans="1:9">
      <c r="A1308" s="230" t="s">
        <v>2206</v>
      </c>
      <c r="B1308" s="258">
        <f>SUM(B1309:B1310)</f>
        <v>1500</v>
      </c>
      <c r="C1308" s="258">
        <f>SUM(C1309:C1310)</f>
        <v>600</v>
      </c>
      <c r="D1308" s="258">
        <f>ROUND(B1308/C1308*100,2)</f>
        <v>250</v>
      </c>
      <c r="H1308" s="232">
        <v>229</v>
      </c>
      <c r="I1308" s="223" t="s">
        <v>1874</v>
      </c>
    </row>
    <row r="1309" spans="1:9">
      <c r="A1309" s="204" t="s">
        <v>2207</v>
      </c>
      <c r="B1309" s="198">
        <v>500</v>
      </c>
      <c r="C1309" s="198"/>
      <c r="D1309" s="198"/>
      <c r="H1309" s="252">
        <v>22902</v>
      </c>
      <c r="I1309" s="254" t="s">
        <v>2208</v>
      </c>
    </row>
    <row r="1310" spans="1:9">
      <c r="A1310" s="204" t="s">
        <v>2209</v>
      </c>
      <c r="B1310" s="198">
        <f>1000</f>
        <v>1000</v>
      </c>
      <c r="C1310" s="208">
        <v>600</v>
      </c>
      <c r="D1310" s="208">
        <f>ROUND(B1310/C1310*100,2)</f>
        <v>166.67</v>
      </c>
      <c r="H1310" s="252">
        <v>2299901</v>
      </c>
      <c r="I1310" s="254" t="s">
        <v>1874</v>
      </c>
    </row>
    <row r="1311" spans="1:4">
      <c r="A1311" s="237"/>
      <c r="B1311" s="272"/>
      <c r="C1311" s="272"/>
      <c r="D1311" s="272"/>
    </row>
    <row r="1312" spans="1:4">
      <c r="A1312" s="237"/>
      <c r="B1312" s="272"/>
      <c r="C1312" s="272"/>
      <c r="D1312" s="272"/>
    </row>
    <row r="1313" spans="1:5">
      <c r="A1313" s="273" t="s">
        <v>216</v>
      </c>
      <c r="B1313" s="274">
        <f>SUM(B5,B252,B255,B267,B355,B409,B465,B521,B638,B709,B782,B801,B926,B990,B1056,B1076,B1091,B1101,B1165,B1183,B1236,B1293,B1294,B1300,B1306,B1308)</f>
        <v>89922</v>
      </c>
      <c r="C1313" s="274">
        <f>SUM(C5,C252,C255,C267,C355,C409,C465,C521,C638,C709,C782,C801,C926,C990,C1056,C1076,C1091,C1101,C1165,C1183,C1236,C1293,C1294,C1300,C1306,C1308)</f>
        <v>78388</v>
      </c>
      <c r="D1313" s="274">
        <f>ROUND(B1313/C1313*100,2)</f>
        <v>115</v>
      </c>
      <c r="E1313" s="275"/>
    </row>
    <row r="1314" spans="1:4">
      <c r="A1314" s="276" t="s">
        <v>199</v>
      </c>
      <c r="B1314" s="20">
        <v>10630</v>
      </c>
      <c r="C1314" s="21"/>
      <c r="D1314" s="21"/>
    </row>
    <row r="1315" spans="1:4">
      <c r="A1315" s="276" t="s">
        <v>201</v>
      </c>
      <c r="B1315" s="277">
        <f>B1316+B1320</f>
        <v>4500</v>
      </c>
      <c r="C1315" s="277">
        <f>C1316+C1320</f>
        <v>4500</v>
      </c>
      <c r="D1315" s="277">
        <f>ROUND(B1315/C1315*100,2)</f>
        <v>100</v>
      </c>
    </row>
    <row r="1316" spans="1:4">
      <c r="A1316" s="278" t="s">
        <v>203</v>
      </c>
      <c r="B1316" s="277">
        <f>SUM(B1317:B1319)</f>
        <v>1500</v>
      </c>
      <c r="C1316" s="277">
        <f>SUM(C1317:C1319)</f>
        <v>1500</v>
      </c>
      <c r="D1316" s="277">
        <f>ROUND(B1316/C1316*100,2)</f>
        <v>100</v>
      </c>
    </row>
    <row r="1317" spans="1:4">
      <c r="A1317" s="278" t="s">
        <v>2210</v>
      </c>
      <c r="B1317" s="277"/>
      <c r="C1317" s="277"/>
      <c r="D1317" s="277"/>
    </row>
    <row r="1318" spans="1:4">
      <c r="A1318" s="279" t="s">
        <v>2211</v>
      </c>
      <c r="B1318" s="280">
        <v>1500</v>
      </c>
      <c r="C1318" s="280">
        <v>1500</v>
      </c>
      <c r="D1318" s="280">
        <f>ROUND(B1318/C1318*100,2)</f>
        <v>100</v>
      </c>
    </row>
    <row r="1319" spans="1:4">
      <c r="A1319" s="279" t="s">
        <v>2212</v>
      </c>
      <c r="B1319" s="277"/>
      <c r="C1319" s="277"/>
      <c r="D1319" s="277"/>
    </row>
    <row r="1320" spans="1:4">
      <c r="A1320" s="278" t="s">
        <v>207</v>
      </c>
      <c r="B1320" s="277">
        <v>3000</v>
      </c>
      <c r="C1320" s="277">
        <v>3000</v>
      </c>
      <c r="D1320" s="277">
        <f>ROUND(B1320/C1320*100,2)</f>
        <v>100</v>
      </c>
    </row>
    <row r="1321" spans="1:4">
      <c r="A1321" s="281" t="s">
        <v>208</v>
      </c>
      <c r="B1321" s="20"/>
      <c r="C1321" s="277"/>
      <c r="D1321" s="277"/>
    </row>
    <row r="1322" spans="1:4">
      <c r="A1322" s="279" t="s">
        <v>209</v>
      </c>
      <c r="B1322" s="20"/>
      <c r="C1322" s="277"/>
      <c r="D1322" s="277"/>
    </row>
    <row r="1323" spans="1:4">
      <c r="A1323" s="282" t="s">
        <v>210</v>
      </c>
      <c r="B1323" s="20"/>
      <c r="C1323" s="277"/>
      <c r="D1323" s="277"/>
    </row>
    <row r="1324" spans="1:4">
      <c r="A1324" s="283" t="s">
        <v>211</v>
      </c>
      <c r="B1324" s="20"/>
      <c r="C1324" s="277"/>
      <c r="D1324" s="277"/>
    </row>
    <row r="1325" spans="1:4">
      <c r="A1325" s="283" t="s">
        <v>212</v>
      </c>
      <c r="B1325" s="20"/>
      <c r="C1325" s="277"/>
      <c r="D1325" s="277"/>
    </row>
    <row r="1326" spans="1:4">
      <c r="A1326" s="283" t="s">
        <v>213</v>
      </c>
      <c r="B1326" s="20"/>
      <c r="C1326" s="277"/>
      <c r="D1326" s="277"/>
    </row>
    <row r="1327" spans="1:4">
      <c r="A1327" s="284" t="s">
        <v>214</v>
      </c>
      <c r="B1327" s="20"/>
      <c r="C1327" s="277"/>
      <c r="D1327" s="277"/>
    </row>
    <row r="1328" spans="1:5">
      <c r="A1328" s="20" t="s">
        <v>215</v>
      </c>
      <c r="B1328" s="20"/>
      <c r="C1328" s="277"/>
      <c r="D1328" s="277"/>
      <c r="E1328" s="12"/>
    </row>
    <row r="1329" spans="1:4">
      <c r="A1329" s="285" t="s">
        <v>216</v>
      </c>
      <c r="B1329" s="286">
        <f>B1313+B1314+B1315</f>
        <v>105052</v>
      </c>
      <c r="C1329" s="286">
        <f>C1320+C1313+C1316</f>
        <v>82888</v>
      </c>
      <c r="D1329" s="286">
        <f>ROUND(B1329/C1329*100,2)</f>
        <v>127</v>
      </c>
    </row>
    <row r="1331" ht="80.45" customHeight="1" spans="1:4">
      <c r="A1331" s="130" t="s">
        <v>2213</v>
      </c>
      <c r="B1331" s="130"/>
      <c r="C1331" s="130"/>
      <c r="D1331" s="130"/>
    </row>
  </sheetData>
  <autoFilter xmlns:etc="http://www.wps.cn/officeDocument/2017/etCustomData" ref="A4:I1310" etc:filterBottomFollowUsedRange="0">
    <extLst/>
  </autoFilter>
  <mergeCells count="2">
    <mergeCell ref="A2:D2"/>
    <mergeCell ref="A1331:D1331"/>
  </mergeCells>
  <pageMargins left="0.708661417322835" right="0.708661417322835" top="0.748031496062992" bottom="0.748031496062992" header="0.31496062992126" footer="0.31496062992126"/>
  <pageSetup paperSize="9" scale="97" fitToHeight="0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42"/>
  <sheetViews>
    <sheetView topLeftCell="A124" workbookViewId="0">
      <selection activeCell="F142" sqref="F142"/>
    </sheetView>
  </sheetViews>
  <sheetFormatPr defaultColWidth="9" defaultRowHeight="14.25" outlineLevelCol="6"/>
  <cols>
    <col min="1" max="1" width="19.375" customWidth="1"/>
    <col min="7" max="7" width="21.75" customWidth="1"/>
  </cols>
  <sheetData>
    <row r="1" spans="1:7">
      <c r="A1" s="16" t="s">
        <v>2214</v>
      </c>
      <c r="B1" s="16" t="s">
        <v>164</v>
      </c>
      <c r="C1" s="16">
        <v>2019</v>
      </c>
      <c r="D1" s="17">
        <v>2018</v>
      </c>
      <c r="E1" s="17" t="s">
        <v>2215</v>
      </c>
      <c r="F1" s="17" t="s">
        <v>2216</v>
      </c>
      <c r="G1" s="96" t="s">
        <v>2217</v>
      </c>
    </row>
    <row r="2" hidden="1" spans="1:7">
      <c r="A2" s="190">
        <v>20101</v>
      </c>
      <c r="B2" s="191" t="s">
        <v>236</v>
      </c>
      <c r="C2" s="192">
        <v>331</v>
      </c>
      <c r="D2" s="192">
        <v>317</v>
      </c>
      <c r="E2" s="193">
        <f t="shared" ref="E2:E33" si="0">C2-D2</f>
        <v>14</v>
      </c>
      <c r="F2" s="124">
        <f t="shared" ref="F2:F33" si="1">ROUND(E2/D2*100,2)</f>
        <v>4.42</v>
      </c>
      <c r="G2" t="str">
        <f t="shared" ref="G2:G7" si="2">A2&amp;B2&amp;C2&amp;"万元，较上年预算数增加"&amp;E2&amp;"万元，增长"&amp;F2&amp;"%。主要原因是人员增加，工资福利及公用经费等支出增加。"</f>
        <v>20101人大事务331万元，较上年预算数增加14万元，增长4.42%。主要原因是人员增加，工资福利及公用经费等支出增加。</v>
      </c>
    </row>
    <row r="3" hidden="1" spans="1:7">
      <c r="A3" s="190">
        <v>20102</v>
      </c>
      <c r="B3" s="191" t="s">
        <v>260</v>
      </c>
      <c r="C3" s="192">
        <v>268</v>
      </c>
      <c r="D3" s="192">
        <v>243</v>
      </c>
      <c r="E3" s="193">
        <f t="shared" si="0"/>
        <v>25</v>
      </c>
      <c r="F3" s="124">
        <f t="shared" si="1"/>
        <v>10.29</v>
      </c>
      <c r="G3" t="str">
        <f t="shared" si="2"/>
        <v>20102政协事务268万元，较上年预算数增加25万元，增长10.29%。主要原因是人员增加，工资福利及公用经费等支出增加。</v>
      </c>
    </row>
    <row r="4" hidden="1" spans="1:7">
      <c r="A4" s="190">
        <v>20103</v>
      </c>
      <c r="B4" s="191" t="s">
        <v>270</v>
      </c>
      <c r="C4" s="192">
        <v>1248</v>
      </c>
      <c r="D4" s="192">
        <v>1049</v>
      </c>
      <c r="E4" s="193">
        <f t="shared" si="0"/>
        <v>199</v>
      </c>
      <c r="F4" s="124">
        <f t="shared" si="1"/>
        <v>18.97</v>
      </c>
      <c r="G4" t="str">
        <f t="shared" si="2"/>
        <v>20103政府办公厅(室)及相关机构事务1248万元，较上年预算数增加199万元，增长18.97%。主要原因是人员增加，工资福利及公用经费等支出增加。</v>
      </c>
    </row>
    <row r="5" hidden="1" spans="1:7">
      <c r="A5" s="190">
        <v>20104</v>
      </c>
      <c r="B5" s="191" t="s">
        <v>284</v>
      </c>
      <c r="C5" s="192">
        <v>270</v>
      </c>
      <c r="D5" s="192">
        <v>261</v>
      </c>
      <c r="E5" s="193">
        <f t="shared" si="0"/>
        <v>9</v>
      </c>
      <c r="F5" s="124">
        <f t="shared" si="1"/>
        <v>3.45</v>
      </c>
      <c r="G5" t="str">
        <f t="shared" si="2"/>
        <v>20104发展与改革事务270万元，较上年预算数增加9万元，增长3.45%。主要原因是人员增加，工资福利及公用经费等支出增加。</v>
      </c>
    </row>
    <row r="6" hidden="1" spans="1:7">
      <c r="A6" s="190">
        <v>20105</v>
      </c>
      <c r="B6" s="194" t="s">
        <v>300</v>
      </c>
      <c r="C6" s="192">
        <v>284</v>
      </c>
      <c r="D6" s="192">
        <v>249</v>
      </c>
      <c r="E6" s="193">
        <f t="shared" si="0"/>
        <v>35</v>
      </c>
      <c r="F6" s="124">
        <f t="shared" si="1"/>
        <v>14.06</v>
      </c>
      <c r="G6" t="str">
        <f t="shared" si="2"/>
        <v>20105统计信息事务284万元，较上年预算数增加35万元，增长14.06%。主要原因是人员增加，工资福利及公用经费等支出增加。</v>
      </c>
    </row>
    <row r="7" hidden="1" spans="1:7">
      <c r="A7" s="190">
        <v>20106</v>
      </c>
      <c r="B7" s="191" t="s">
        <v>314</v>
      </c>
      <c r="C7" s="192">
        <v>681</v>
      </c>
      <c r="D7" s="192">
        <v>632</v>
      </c>
      <c r="E7" s="193">
        <f t="shared" si="0"/>
        <v>49</v>
      </c>
      <c r="F7" s="124">
        <f t="shared" si="1"/>
        <v>7.75</v>
      </c>
      <c r="G7" t="str">
        <f t="shared" si="2"/>
        <v>20106财政事务681万元，较上年预算数增加49万元，增长7.75%。主要原因是人员增加，工资福利及公用经费等支出增加。</v>
      </c>
    </row>
    <row r="8" hidden="1" spans="1:7">
      <c r="A8" s="190">
        <v>20107</v>
      </c>
      <c r="B8" s="191" t="s">
        <v>328</v>
      </c>
      <c r="C8" s="192">
        <v>810</v>
      </c>
      <c r="D8" s="192">
        <v>810</v>
      </c>
      <c r="E8" s="193">
        <f t="shared" si="0"/>
        <v>0</v>
      </c>
      <c r="F8" s="124">
        <f t="shared" si="1"/>
        <v>0</v>
      </c>
      <c r="G8" t="str">
        <f>A8&amp;B8&amp;C8&amp;"万元，较上年预算数增加"&amp;E8&amp;"万元，增长"&amp;F8&amp;"%。"</f>
        <v>20107税收事务810万元，较上年预算数增加0万元，增长0%。</v>
      </c>
    </row>
    <row r="9" hidden="1" spans="1:7">
      <c r="A9" s="190">
        <v>20108</v>
      </c>
      <c r="B9" s="194" t="s">
        <v>342</v>
      </c>
      <c r="C9" s="192">
        <v>359</v>
      </c>
      <c r="D9" s="192">
        <v>289</v>
      </c>
      <c r="E9" s="193">
        <f t="shared" si="0"/>
        <v>70</v>
      </c>
      <c r="F9" s="124">
        <f t="shared" si="1"/>
        <v>24.22</v>
      </c>
      <c r="G9" t="str">
        <f>A9&amp;B9&amp;C9&amp;"万元，较上年预算数增加"&amp;E9&amp;"万元，增长"&amp;F9&amp;"%。主要原因是人员增加，工资福利及公用经费等支出增加。"</f>
        <v>20108审计事务359万元，较上年预算数增加70万元，增长24.22%。主要原因是人员增加，工资福利及公用经费等支出增加。</v>
      </c>
    </row>
    <row r="10" hidden="1" spans="1:7">
      <c r="A10" s="190">
        <v>20111</v>
      </c>
      <c r="B10" s="191" t="s">
        <v>380</v>
      </c>
      <c r="C10" s="192">
        <v>681</v>
      </c>
      <c r="D10" s="192">
        <v>396</v>
      </c>
      <c r="E10" s="193">
        <f t="shared" si="0"/>
        <v>285</v>
      </c>
      <c r="F10" s="124">
        <f t="shared" si="1"/>
        <v>71.97</v>
      </c>
      <c r="G10" t="str">
        <f>A10&amp;B10&amp;C10&amp;"万元，较上年预算数增加"&amp;E10&amp;"万元，增长"&amp;F10&amp;"%。主要原因是人员增加，工资福利及公用经费等支出增加。"</f>
        <v>20111纪检监察事务681万元，较上年预算数增加285万元，增长71.97%。主要原因是人员增加，工资福利及公用经费等支出增加。</v>
      </c>
    </row>
    <row r="11" hidden="1" spans="1:7">
      <c r="A11" s="190">
        <v>20113</v>
      </c>
      <c r="B11" s="191" t="s">
        <v>390</v>
      </c>
      <c r="C11" s="192">
        <v>405</v>
      </c>
      <c r="D11" s="192">
        <v>357</v>
      </c>
      <c r="E11" s="193">
        <f t="shared" si="0"/>
        <v>48</v>
      </c>
      <c r="F11" s="124">
        <f t="shared" si="1"/>
        <v>13.45</v>
      </c>
      <c r="G11" t="str">
        <f>A11&amp;B11&amp;C11&amp;"万元，较上年预算数增加"&amp;E11&amp;"万元，增长"&amp;F11&amp;"%。主要原因是人员增加，工资福利及公用经费等支出增加。"</f>
        <v>20113商贸事务405万元，较上年预算数增加48万元，增长13.45%。主要原因是人员增加，工资福利及公用经费等支出增加。</v>
      </c>
    </row>
    <row r="12" hidden="1" spans="1:7">
      <c r="A12" s="190">
        <v>20123</v>
      </c>
      <c r="B12" s="194" t="s">
        <v>424</v>
      </c>
      <c r="C12" s="192">
        <v>1</v>
      </c>
      <c r="D12" s="192">
        <v>1</v>
      </c>
      <c r="E12" s="193">
        <f t="shared" si="0"/>
        <v>0</v>
      </c>
      <c r="F12" s="124">
        <f t="shared" si="1"/>
        <v>0</v>
      </c>
      <c r="G12" t="str">
        <f>A12&amp;B12&amp;C12&amp;"万元，较上年预算数增加"&amp;E12&amp;"万元，增长"&amp;F12&amp;"%。"</f>
        <v>20123民族事务1万元，较上年预算数增加0万元，增长0%。</v>
      </c>
    </row>
    <row r="13" hidden="1" spans="1:7">
      <c r="A13" s="190">
        <v>20125</v>
      </c>
      <c r="B13" s="194" t="s">
        <v>430</v>
      </c>
      <c r="C13" s="192">
        <v>3</v>
      </c>
      <c r="D13" s="192">
        <v>1</v>
      </c>
      <c r="E13" s="193">
        <f t="shared" si="0"/>
        <v>2</v>
      </c>
      <c r="F13" s="124">
        <f t="shared" si="1"/>
        <v>200</v>
      </c>
      <c r="G13" t="str">
        <f>A13&amp;B13&amp;C13&amp;"万元，较上年预算数增加"&amp;E13&amp;"万元，增长"&amp;F13&amp;"%。主要原因是人员增加，工资福利及公用经费等支出增加。"</f>
        <v>20125港澳台事务3万元，较上年预算数增加2万元，增长200%。主要原因是人员增加，工资福利及公用经费等支出增加。</v>
      </c>
    </row>
    <row r="14" hidden="1" spans="1:7">
      <c r="A14" s="190">
        <v>20126</v>
      </c>
      <c r="B14" s="194" t="s">
        <v>438</v>
      </c>
      <c r="C14" s="192">
        <v>228</v>
      </c>
      <c r="D14" s="192">
        <v>113</v>
      </c>
      <c r="E14" s="193">
        <f t="shared" si="0"/>
        <v>115</v>
      </c>
      <c r="F14" s="124">
        <f t="shared" si="1"/>
        <v>101.77</v>
      </c>
      <c r="G14" t="str">
        <f>A14&amp;B14&amp;C14&amp;"万元，较上年预算数增加"&amp;E14&amp;"万元，增长"&amp;F14&amp;"%。主要原因是人员增加，工资福利及公用经费等支出增加。"</f>
        <v>20126档案事务228万元，较上年预算数增加115万元，增长101.77%。主要原因是人员增加，工资福利及公用经费等支出增加。</v>
      </c>
    </row>
    <row r="15" hidden="1" spans="1:7">
      <c r="A15" s="190">
        <v>20128</v>
      </c>
      <c r="B15" s="194" t="s">
        <v>444</v>
      </c>
      <c r="C15" s="192">
        <v>31</v>
      </c>
      <c r="D15" s="192">
        <v>31</v>
      </c>
      <c r="E15" s="193">
        <f t="shared" si="0"/>
        <v>0</v>
      </c>
      <c r="F15" s="124">
        <f t="shared" si="1"/>
        <v>0</v>
      </c>
      <c r="G15" t="str">
        <f>A15&amp;B15&amp;C15&amp;"万元，较上年预算数增加"&amp;E15&amp;"万元，增长"&amp;F15&amp;"%。"</f>
        <v>20128民主党派及工商联事务31万元，较上年预算数增加0万元，增长0%。</v>
      </c>
    </row>
    <row r="16" hidden="1" spans="1:7">
      <c r="A16" s="190">
        <v>20129</v>
      </c>
      <c r="B16" s="194" t="s">
        <v>448</v>
      </c>
      <c r="C16" s="192">
        <v>593</v>
      </c>
      <c r="D16" s="192">
        <v>413</v>
      </c>
      <c r="E16" s="193">
        <f t="shared" si="0"/>
        <v>180</v>
      </c>
      <c r="F16" s="124">
        <f t="shared" si="1"/>
        <v>43.58</v>
      </c>
      <c r="G16" t="str">
        <f>A16&amp;B16&amp;C16&amp;"万元，较上年预算数增加"&amp;E16&amp;"万元，增长"&amp;F16&amp;"%。主要原因是人员增加，工资福利及公用经费等支出增加。"</f>
        <v>20129群众团体事务593万元，较上年预算数增加180万元，增长43.58%。主要原因是人员增加，工资福利及公用经费等支出增加。</v>
      </c>
    </row>
    <row r="17" hidden="1" spans="1:7">
      <c r="A17" s="190">
        <v>20131</v>
      </c>
      <c r="B17" s="194" t="s">
        <v>454</v>
      </c>
      <c r="C17" s="192">
        <v>750</v>
      </c>
      <c r="D17" s="192">
        <v>426</v>
      </c>
      <c r="E17" s="193">
        <f t="shared" si="0"/>
        <v>324</v>
      </c>
      <c r="F17" s="124">
        <f t="shared" si="1"/>
        <v>76.06</v>
      </c>
      <c r="G17" t="str">
        <f>A17&amp;B17&amp;C17&amp;"万元，较上年预算数增加"&amp;E17&amp;"万元，增长"&amp;F17&amp;"%。主要原因是人员增加，工资福利及公用经费等支出增加。"</f>
        <v>20131党委办公厅（室）及相关机构事务750万元，较上年预算数增加324万元，增长76.06%。主要原因是人员增加，工资福利及公用经费等支出增加。</v>
      </c>
    </row>
    <row r="18" hidden="1" spans="1:7">
      <c r="A18" s="190">
        <v>20132</v>
      </c>
      <c r="B18" s="194" t="s">
        <v>460</v>
      </c>
      <c r="C18" s="195">
        <v>237</v>
      </c>
      <c r="D18" s="195">
        <v>219</v>
      </c>
      <c r="E18" s="193">
        <f t="shared" si="0"/>
        <v>18</v>
      </c>
      <c r="F18" s="124">
        <f t="shared" si="1"/>
        <v>8.22</v>
      </c>
      <c r="G18" t="str">
        <f>A18&amp;B18&amp;C18&amp;"万元，较上年预算数增加"&amp;E18&amp;"万元，增长"&amp;F18&amp;"%。主要原因是人员增加，工资福利及公用经费等支出增加。"</f>
        <v>20132组织事务237万元，较上年预算数增加18万元，增长8.22%。主要原因是人员增加，工资福利及公用经费等支出增加。</v>
      </c>
    </row>
    <row r="19" hidden="1" spans="1:7">
      <c r="A19" s="190">
        <v>20133</v>
      </c>
      <c r="B19" s="196" t="s">
        <v>466</v>
      </c>
      <c r="C19" s="192">
        <v>163</v>
      </c>
      <c r="D19" s="192">
        <v>155</v>
      </c>
      <c r="E19" s="193">
        <f t="shared" si="0"/>
        <v>8</v>
      </c>
      <c r="F19" s="124">
        <f t="shared" si="1"/>
        <v>5.16</v>
      </c>
      <c r="G19" t="str">
        <f>A19&amp;B19&amp;C19&amp;"万元，较上年预算数增加"&amp;E19&amp;"万元，增长"&amp;F19&amp;"%。主要原因是人员增加，工资福利及公用经费等支出增加。"</f>
        <v>20133宣传事务163万元，较上年预算数增加8万元，增长5.16%。主要原因是人员增加，工资福利及公用经费等支出增加。</v>
      </c>
    </row>
    <row r="20" hidden="1" spans="1:7">
      <c r="A20" s="190">
        <v>20134</v>
      </c>
      <c r="B20" s="194" t="s">
        <v>470</v>
      </c>
      <c r="C20" s="192">
        <v>114</v>
      </c>
      <c r="D20" s="192">
        <v>103</v>
      </c>
      <c r="E20" s="193">
        <f t="shared" si="0"/>
        <v>11</v>
      </c>
      <c r="F20" s="124">
        <f t="shared" si="1"/>
        <v>10.68</v>
      </c>
      <c r="G20" t="str">
        <f>A20&amp;B20&amp;C20&amp;"万元，较上年预算数增加"&amp;E20&amp;"万元，增长"&amp;F20&amp;"%。主要原因是人员增加，工资福利及公用经费等支出增加。"</f>
        <v>20134统战事务114万元，较上年预算数增加11万元，增长10.68%。主要原因是人员增加，工资福利及公用经费等支出增加。</v>
      </c>
    </row>
    <row r="21" hidden="1" spans="1:7">
      <c r="A21" s="197">
        <v>20136</v>
      </c>
      <c r="B21" s="194" t="s">
        <v>482</v>
      </c>
      <c r="C21" s="198">
        <v>108</v>
      </c>
      <c r="D21" s="198">
        <v>108</v>
      </c>
      <c r="E21" s="193">
        <f t="shared" si="0"/>
        <v>0</v>
      </c>
      <c r="F21" s="124">
        <f t="shared" si="1"/>
        <v>0</v>
      </c>
      <c r="G21" t="str">
        <f>A21&amp;B21&amp;C21&amp;"万元，较上年预算数增加"&amp;E21&amp;"万元，增长"&amp;F21&amp;"%。"</f>
        <v>20136其他共产党事务支出108万元，较上年预算数增加0万元，增长0%。</v>
      </c>
    </row>
    <row r="22" hidden="1" spans="1:7">
      <c r="A22" s="190">
        <v>20138</v>
      </c>
      <c r="B22" s="194" t="s">
        <v>489</v>
      </c>
      <c r="C22" s="192">
        <v>1492</v>
      </c>
      <c r="D22" s="192">
        <v>907</v>
      </c>
      <c r="E22" s="193">
        <f t="shared" si="0"/>
        <v>585</v>
      </c>
      <c r="F22" s="124">
        <f t="shared" si="1"/>
        <v>64.5</v>
      </c>
      <c r="G22" t="str">
        <f>A22&amp;B22&amp;C22&amp;"万元，较上年预算数增加"&amp;E22&amp;"万元，增长"&amp;F22&amp;"%。主要原因是人员增加，工资福利及公用经费等支出增加。"</f>
        <v>20138市场监督管理事务1492万元，较上年预算数增加585万元，增长64.5%。主要原因是人员增加，工资福利及公用经费等支出增加。</v>
      </c>
    </row>
    <row r="23" hidden="1" spans="1:7">
      <c r="A23" s="190">
        <v>20199</v>
      </c>
      <c r="B23" s="191" t="s">
        <v>513</v>
      </c>
      <c r="C23" s="199">
        <v>5880</v>
      </c>
      <c r="D23" s="192">
        <v>3549</v>
      </c>
      <c r="E23" s="193">
        <f t="shared" si="0"/>
        <v>2331</v>
      </c>
      <c r="F23" s="124">
        <f t="shared" si="1"/>
        <v>65.68</v>
      </c>
      <c r="G23" t="str">
        <f>A23&amp;B23&amp;C23&amp;"万元，较上年预算数增加"&amp;E23&amp;"万元，增长"&amp;F23&amp;"%。主要原因是人员增加，工资福利及公用经费等支出增加。"</f>
        <v>20199其他一般公共服务支出5880万元，较上年预算数增加2331万元，增长65.68%。主要原因是人员增加，工资福利及公用经费等支出增加。</v>
      </c>
    </row>
    <row r="24" s="189" customFormat="1" spans="1:7">
      <c r="A24" s="200">
        <v>20306</v>
      </c>
      <c r="B24" s="196" t="s">
        <v>524</v>
      </c>
      <c r="C24" s="201">
        <v>90</v>
      </c>
      <c r="D24" s="201">
        <v>109</v>
      </c>
      <c r="E24" s="202">
        <f t="shared" si="0"/>
        <v>-19</v>
      </c>
      <c r="F24" s="203">
        <f t="shared" si="1"/>
        <v>-17.43</v>
      </c>
      <c r="G24" s="189" t="str">
        <f>A24&amp;B24&amp;C24&amp;"万元，较上年预算数增减少"&amp;-E24&amp;"万元，下降"&amp;-F24&amp;"%。主要原因非税收入减少。"</f>
        <v>20306国防动员90万元，较上年预算数增减少19万元，下降17.43%。主要原因非税收入减少。</v>
      </c>
    </row>
    <row r="25" hidden="1" spans="1:7">
      <c r="A25" s="190">
        <v>20399</v>
      </c>
      <c r="B25" s="194" t="s">
        <v>544</v>
      </c>
      <c r="C25" s="192">
        <v>158</v>
      </c>
      <c r="D25" s="192">
        <v>150</v>
      </c>
      <c r="E25" s="193">
        <f t="shared" si="0"/>
        <v>8</v>
      </c>
      <c r="F25" s="124">
        <f t="shared" si="1"/>
        <v>5.33</v>
      </c>
      <c r="G25" t="str">
        <f>A25&amp;B25&amp;C25&amp;"万元，较上年预算数增加"&amp;E25&amp;"万元，增长"&amp;F25&amp;"%。主要原因是人员增加，工资福利及公用经费等支出增加。"</f>
        <v>20399其他国防支出158万元，较上年预算数增加8万元，增长5.33%。主要原因是人员增加，工资福利及公用经费等支出增加。</v>
      </c>
    </row>
    <row r="26" hidden="1" spans="1:7">
      <c r="A26" s="190">
        <v>20401</v>
      </c>
      <c r="B26" s="191" t="s">
        <v>547</v>
      </c>
      <c r="C26" s="192">
        <v>19</v>
      </c>
      <c r="D26" s="192">
        <v>19</v>
      </c>
      <c r="E26" s="193">
        <f t="shared" si="0"/>
        <v>0</v>
      </c>
      <c r="F26" s="124">
        <f t="shared" si="1"/>
        <v>0</v>
      </c>
      <c r="G26" t="str">
        <f>A26&amp;B26&amp;C26&amp;"万元，较上年预算数增加"&amp;E26&amp;"万元，增长"&amp;F26&amp;"%。"</f>
        <v>20401武装警察部队19万元，较上年预算数增加0万元，增长0%。</v>
      </c>
    </row>
    <row r="27" hidden="1" spans="1:7">
      <c r="A27" s="190">
        <v>20402</v>
      </c>
      <c r="B27" s="191" t="s">
        <v>552</v>
      </c>
      <c r="C27" s="192">
        <v>3269</v>
      </c>
      <c r="D27" s="192">
        <v>2914</v>
      </c>
      <c r="E27" s="193">
        <f t="shared" si="0"/>
        <v>355</v>
      </c>
      <c r="F27" s="124">
        <f t="shared" si="1"/>
        <v>12.18</v>
      </c>
      <c r="G27" t="str">
        <f>A27&amp;B27&amp;C27&amp;"万元，较上年预算数增加"&amp;E27&amp;"万元，增长"&amp;F27&amp;"%。主要原因是人员增加，工资福利及公用经费等支出增加。"</f>
        <v>20402公安3269万元，较上年预算数增加355万元，增长12.18%。主要原因是人员增加，工资福利及公用经费等支出增加。</v>
      </c>
    </row>
    <row r="28" hidden="1" spans="1:7">
      <c r="A28" s="190">
        <v>20406</v>
      </c>
      <c r="B28" s="194" t="s">
        <v>584</v>
      </c>
      <c r="C28" s="192">
        <v>607</v>
      </c>
      <c r="D28" s="192">
        <v>598</v>
      </c>
      <c r="E28" s="193">
        <f t="shared" si="0"/>
        <v>9</v>
      </c>
      <c r="F28" s="124">
        <f t="shared" si="1"/>
        <v>1.51</v>
      </c>
      <c r="G28" t="str">
        <f>A28&amp;B28&amp;C28&amp;"万元，较上年预算数增加"&amp;E28&amp;"万元，增长"&amp;F28&amp;"%。主要原因是人员增加，工资福利及公用经费等支出增加。"</f>
        <v>20406司法607万元，较上年预算数增加9万元，增长1.51%。主要原因是人员增加，工资福利及公用经费等支出增加。</v>
      </c>
    </row>
    <row r="29" hidden="1" spans="1:7">
      <c r="A29" s="190">
        <v>20408</v>
      </c>
      <c r="B29" s="194" t="s">
        <v>616</v>
      </c>
      <c r="C29" s="192">
        <v>5</v>
      </c>
      <c r="D29" s="192">
        <v>5</v>
      </c>
      <c r="E29" s="193">
        <f t="shared" si="0"/>
        <v>0</v>
      </c>
      <c r="F29" s="124">
        <f t="shared" si="1"/>
        <v>0</v>
      </c>
      <c r="G29" t="str">
        <f t="shared" ref="G29:G30" si="3">A29&amp;B29&amp;C29&amp;"万元，较上年预算数增加"&amp;E29&amp;"万元，增长"&amp;F29&amp;"%。"</f>
        <v>20408强制隔离戒毒5万元，较上年预算数增加0万元，增长0%。</v>
      </c>
    </row>
    <row r="30" hidden="1" spans="1:7">
      <c r="A30" s="190">
        <v>20409</v>
      </c>
      <c r="B30" s="191" t="s">
        <v>626</v>
      </c>
      <c r="C30" s="192">
        <v>1</v>
      </c>
      <c r="D30" s="192">
        <v>1</v>
      </c>
      <c r="E30" s="193">
        <f t="shared" si="0"/>
        <v>0</v>
      </c>
      <c r="F30" s="124">
        <f t="shared" si="1"/>
        <v>0</v>
      </c>
      <c r="G30" t="str">
        <f t="shared" si="3"/>
        <v>20409国家保密1万元，较上年预算数增加0万元，增长0%。</v>
      </c>
    </row>
    <row r="31" hidden="1" spans="1:7">
      <c r="A31" s="190">
        <v>20499</v>
      </c>
      <c r="B31" s="204" t="s">
        <v>640</v>
      </c>
      <c r="C31" s="192">
        <v>1039</v>
      </c>
      <c r="D31" s="192">
        <v>1000</v>
      </c>
      <c r="E31" s="193">
        <f t="shared" si="0"/>
        <v>39</v>
      </c>
      <c r="F31" s="124">
        <f t="shared" si="1"/>
        <v>3.9</v>
      </c>
      <c r="G31" t="str">
        <f>A31&amp;B31&amp;C31&amp;"万元，较上年预算数增加"&amp;E31&amp;"万元，增长"&amp;F31&amp;"%。主要原因是人员增加，工资福利及公用经费等支出增加。"</f>
        <v>20499其他公共安全支出1039万元，较上年预算数增加39万元，增长3.9%。主要原因是人员增加，工资福利及公用经费等支出增加。</v>
      </c>
    </row>
    <row r="32" hidden="1" spans="1:7">
      <c r="A32" s="190">
        <v>20501</v>
      </c>
      <c r="B32" s="204" t="s">
        <v>644</v>
      </c>
      <c r="C32" s="192">
        <v>1125</v>
      </c>
      <c r="D32" s="192">
        <v>719</v>
      </c>
      <c r="E32" s="193">
        <f t="shared" si="0"/>
        <v>406</v>
      </c>
      <c r="F32" s="124">
        <f t="shared" si="1"/>
        <v>56.47</v>
      </c>
      <c r="G32" t="str">
        <f>A32&amp;B32&amp;C32&amp;"万元，较上年预算数增加"&amp;E32&amp;"万元，增长"&amp;F32&amp;"%。主要原因是专项资金增加。"</f>
        <v>20501教育管理事务1125万元，较上年预算数增加406万元，增长56.47%。主要原因是专项资金增加。</v>
      </c>
    </row>
    <row r="33" hidden="1" spans="1:7">
      <c r="A33" s="190">
        <v>20502</v>
      </c>
      <c r="B33" s="204" t="s">
        <v>648</v>
      </c>
      <c r="C33" s="192">
        <v>13666</v>
      </c>
      <c r="D33" s="192">
        <v>13133</v>
      </c>
      <c r="E33" s="193">
        <f t="shared" si="0"/>
        <v>533</v>
      </c>
      <c r="F33" s="124">
        <f t="shared" si="1"/>
        <v>4.06</v>
      </c>
      <c r="G33" t="str">
        <f>A33&amp;B33&amp;C33&amp;"万元，较上年预算数增加"&amp;E33&amp;"万元，增长"&amp;F33&amp;"%。主要原因是专项资金增加。"</f>
        <v>20502普通教育13666万元，较上年预算数增加533万元，增长4.06%。主要原因是专项资金增加。</v>
      </c>
    </row>
    <row r="34" hidden="1" spans="1:7">
      <c r="A34" s="190">
        <v>20503</v>
      </c>
      <c r="B34" s="205" t="s">
        <v>666</v>
      </c>
      <c r="C34" s="192">
        <v>748</v>
      </c>
      <c r="D34" s="192">
        <v>697</v>
      </c>
      <c r="E34" s="193">
        <f t="shared" ref="E34:E65" si="4">C34-D34</f>
        <v>51</v>
      </c>
      <c r="F34" s="124">
        <f t="shared" ref="F34:F54" si="5">ROUND(E34/D34*100,2)</f>
        <v>7.32</v>
      </c>
      <c r="G34" t="str">
        <f>A34&amp;B34&amp;C34&amp;"万元，较上年预算数增加"&amp;E34&amp;"万元，增长"&amp;F34&amp;"%。主要原因是人员增加，工资福利及公用经费等支出增加。"</f>
        <v>20503职业教育748万元，较上年预算数增加51万元，增长7.32%。主要原因是人员增加，工资福利及公用经费等支出增加。</v>
      </c>
    </row>
    <row r="35" hidden="1" spans="1:7">
      <c r="A35" s="190">
        <v>20508</v>
      </c>
      <c r="B35" s="204" t="s">
        <v>716</v>
      </c>
      <c r="C35" s="192">
        <v>451</v>
      </c>
      <c r="D35" s="192">
        <v>430</v>
      </c>
      <c r="E35" s="193">
        <f t="shared" si="4"/>
        <v>21</v>
      </c>
      <c r="F35" s="124">
        <f t="shared" si="5"/>
        <v>4.88</v>
      </c>
      <c r="G35" t="str">
        <f>A35&amp;B35&amp;C35&amp;"万元，较上年预算数增加"&amp;E35&amp;"万元，增长"&amp;F35&amp;"%。主要原因是人员增加，工资福利及公用经费等支出增加。"</f>
        <v>20508进修及培训451万元，较上年预算数增加21万元，增长4.88%。主要原因是人员增加，工资福利及公用经费等支出增加。</v>
      </c>
    </row>
    <row r="36" hidden="1" spans="1:7">
      <c r="A36" s="200">
        <v>20509</v>
      </c>
      <c r="B36" s="204" t="s">
        <v>728</v>
      </c>
      <c r="C36" s="192">
        <v>550</v>
      </c>
      <c r="D36" s="192">
        <v>550</v>
      </c>
      <c r="E36" s="193">
        <f t="shared" si="4"/>
        <v>0</v>
      </c>
      <c r="F36" s="124">
        <f t="shared" si="5"/>
        <v>0</v>
      </c>
      <c r="G36" t="str">
        <f>A36&amp;B36&amp;C36&amp;"万元，较上年预算数增加"&amp;E36&amp;"万元，增长"&amp;F36&amp;"%。"</f>
        <v>20509教育费附加安排的支出550万元，较上年预算数增加0万元，增长0%。</v>
      </c>
    </row>
    <row r="37" s="189" customFormat="1" spans="1:7">
      <c r="A37" s="200">
        <v>20599</v>
      </c>
      <c r="B37" s="205" t="s">
        <v>742</v>
      </c>
      <c r="C37" s="201">
        <v>4123</v>
      </c>
      <c r="D37" s="201">
        <v>6253</v>
      </c>
      <c r="E37" s="202">
        <f t="shared" si="4"/>
        <v>-2130</v>
      </c>
      <c r="F37" s="203">
        <f t="shared" si="5"/>
        <v>-34.06</v>
      </c>
      <c r="G37" s="189" t="str">
        <f>A37&amp;B37&amp;C37&amp;"万元，较上年预算数增减少"&amp;-E37&amp;"万元，下降"&amp;-F37&amp;"%。主要原因是减少支出债券到期还本资金1980万元。"</f>
        <v>20599其他教育支出4123万元，较上年预算数增减少2130万元，下降34.06%。主要原因是减少支出债券到期还本资金1980万元。</v>
      </c>
    </row>
    <row r="38" hidden="1" spans="1:7">
      <c r="A38" s="190">
        <v>20601</v>
      </c>
      <c r="B38" s="204" t="s">
        <v>745</v>
      </c>
      <c r="C38" s="192">
        <v>120</v>
      </c>
      <c r="D38" s="192">
        <v>70</v>
      </c>
      <c r="E38" s="193">
        <f t="shared" si="4"/>
        <v>50</v>
      </c>
      <c r="F38" s="124">
        <f t="shared" si="5"/>
        <v>71.43</v>
      </c>
      <c r="G38" t="str">
        <f>A38&amp;B38&amp;C38&amp;"万元，较上年预算数增加"&amp;E38&amp;"万元，增长"&amp;F38&amp;"%。主要原因是人员增加，工资福利及公用经费等支出增加。"</f>
        <v>20601科学技术管理事务120万元，较上年预算数增加50万元，增长71.43%。主要原因是人员增加，工资福利及公用经费等支出增加。</v>
      </c>
    </row>
    <row r="39" hidden="1" spans="1:7">
      <c r="A39" s="190">
        <v>20603</v>
      </c>
      <c r="B39" s="204" t="s">
        <v>767</v>
      </c>
      <c r="C39" s="192">
        <v>65</v>
      </c>
      <c r="D39" s="192">
        <v>61</v>
      </c>
      <c r="E39" s="193">
        <f t="shared" si="4"/>
        <v>4</v>
      </c>
      <c r="F39" s="124">
        <f t="shared" si="5"/>
        <v>6.56</v>
      </c>
      <c r="G39" t="str">
        <f>A39&amp;B39&amp;C39&amp;"万元，较上年预算数增加"&amp;E39&amp;"万元，增长"&amp;F39&amp;"%。主要原因是人员增加，工资福利及公用经费等支出增加。"</f>
        <v>20603应用研究65万元，较上年预算数增加4万元，增长6.56%。主要原因是人员增加，工资福利及公用经费等支出增加。</v>
      </c>
    </row>
    <row r="40" hidden="1" spans="1:7">
      <c r="A40" s="198">
        <v>20607</v>
      </c>
      <c r="B40" s="206" t="s">
        <v>805</v>
      </c>
      <c r="C40" s="192">
        <v>135</v>
      </c>
      <c r="D40" s="192">
        <v>80</v>
      </c>
      <c r="E40" s="193">
        <f t="shared" si="4"/>
        <v>55</v>
      </c>
      <c r="F40" s="124">
        <f t="shared" si="5"/>
        <v>68.75</v>
      </c>
      <c r="G40" t="str">
        <f>A40&amp;B40&amp;C40&amp;"万元，较上年预算数增加"&amp;E40&amp;"万元，增长"&amp;F40&amp;"%。主要原因是人员增加，工资福利及公用经费等支出增加。"</f>
        <v>20607科学技术普及135万元，较上年预算数增加55万元，增长68.75%。主要原因是人员增加，工资福利及公用经费等支出增加。</v>
      </c>
    </row>
    <row r="41" hidden="1" spans="1:7">
      <c r="A41" s="190">
        <v>20699</v>
      </c>
      <c r="B41" s="204" t="s">
        <v>831</v>
      </c>
      <c r="C41" s="192">
        <v>490</v>
      </c>
      <c r="D41" s="192">
        <v>420</v>
      </c>
      <c r="E41" s="193">
        <f t="shared" si="4"/>
        <v>70</v>
      </c>
      <c r="F41" s="124">
        <f t="shared" si="5"/>
        <v>16.67</v>
      </c>
      <c r="G41" t="str">
        <f>A41&amp;B41&amp;C41&amp;"万元，较上年预算数增加"&amp;E41&amp;"万元，增长"&amp;F41&amp;"%。主要原因是人员增加，工资福利及公用经费等支出增加。"</f>
        <v>20699其他科学技术支出490万元，较上年预算数增加70万元，增长16.67%。主要原因是人员增加，工资福利及公用经费等支出增加。</v>
      </c>
    </row>
    <row r="42" s="189" customFormat="1" spans="1:7">
      <c r="A42" s="200">
        <v>20701</v>
      </c>
      <c r="B42" s="205" t="s">
        <v>842</v>
      </c>
      <c r="C42" s="201">
        <v>509</v>
      </c>
      <c r="D42" s="201">
        <v>517</v>
      </c>
      <c r="E42" s="202">
        <f t="shared" si="4"/>
        <v>-8</v>
      </c>
      <c r="F42" s="203">
        <f t="shared" si="5"/>
        <v>-1.55</v>
      </c>
      <c r="G42" s="189" t="str">
        <f>A42&amp;B42&amp;C42&amp;"万元，较上年预算数增减少"&amp;-E42&amp;"万元，下降"&amp;-F42&amp;"%。主要原因人员减少。"</f>
        <v>20701文化509万元，较上年预算数增减少8万元，下降1.55%。主要原因人员减少。</v>
      </c>
    </row>
    <row r="43" hidden="1" spans="1:7">
      <c r="A43" s="190">
        <v>20703</v>
      </c>
      <c r="B43" s="204" t="s">
        <v>878</v>
      </c>
      <c r="C43" s="192">
        <v>39</v>
      </c>
      <c r="D43" s="192">
        <v>38</v>
      </c>
      <c r="E43" s="193">
        <f t="shared" si="4"/>
        <v>1</v>
      </c>
      <c r="F43" s="124">
        <f t="shared" si="5"/>
        <v>2.63</v>
      </c>
      <c r="G43" t="str">
        <f>A43&amp;B43&amp;C43&amp;"万元，较上年预算数增加"&amp;E43&amp;"万元，增长"&amp;F43&amp;"%。主要原因是人员增加，工资福利及公用经费等支出增加。"</f>
        <v>20703体育39万元，较上年预算数增加1万元，增长2.63%。主要原因是人员增加，工资福利及公用经费等支出增加。</v>
      </c>
    </row>
    <row r="44" hidden="1" spans="1:7">
      <c r="A44" s="190">
        <v>20706</v>
      </c>
      <c r="B44" s="204" t="s">
        <v>894</v>
      </c>
      <c r="C44" s="192">
        <v>88</v>
      </c>
      <c r="D44" s="192">
        <v>81</v>
      </c>
      <c r="E44" s="193">
        <f t="shared" si="4"/>
        <v>7</v>
      </c>
      <c r="F44" s="124">
        <f t="shared" si="5"/>
        <v>8.64</v>
      </c>
      <c r="G44" t="str">
        <f>A44&amp;B44&amp;C44&amp;"万元，较上年预算数增加"&amp;E44&amp;"万元，增长"&amp;F44&amp;"%。主要原因是人员增加，工资福利及公用经费等支出增加。"</f>
        <v>20706新闻出版电影88万元，较上年预算数增加7万元，增长8.64%。主要原因是人员增加，工资福利及公用经费等支出增加。</v>
      </c>
    </row>
    <row r="45" s="189" customFormat="1" spans="1:7">
      <c r="A45" s="200">
        <v>20708</v>
      </c>
      <c r="B45" s="205" t="s">
        <v>906</v>
      </c>
      <c r="C45" s="201">
        <v>128</v>
      </c>
      <c r="D45" s="201">
        <v>132</v>
      </c>
      <c r="E45" s="202">
        <f t="shared" si="4"/>
        <v>-4</v>
      </c>
      <c r="F45" s="203">
        <f t="shared" si="5"/>
        <v>-3.03</v>
      </c>
      <c r="G45" s="189" t="str">
        <f>A45&amp;B45&amp;C45&amp;"万元，较上年预算数增减少"&amp;-E45&amp;"万元，下降"&amp;-F45&amp;"%。主要原因人员减少。"</f>
        <v>20708广播电视128万元，较上年预算数增减少4万元，下降3.03%。主要原因人员减少。</v>
      </c>
    </row>
    <row r="46" hidden="1" spans="1:7">
      <c r="A46" s="190">
        <v>20799</v>
      </c>
      <c r="B46" s="204" t="s">
        <v>914</v>
      </c>
      <c r="C46" s="192">
        <v>270</v>
      </c>
      <c r="D46" s="192">
        <v>200</v>
      </c>
      <c r="E46" s="193">
        <f t="shared" si="4"/>
        <v>70</v>
      </c>
      <c r="F46" s="124">
        <f t="shared" si="5"/>
        <v>35</v>
      </c>
      <c r="G46" t="str">
        <f>A46&amp;B46&amp;C46&amp;"万元，较上年预算数增加"&amp;E46&amp;"万元，增长"&amp;F46&amp;"%。主要原因是人员增加，工资福利及公用经费等支出增加。"</f>
        <v>20799其他文化体育与传媒支出270万元，较上年预算数增加70万元，增长35%。主要原因是人员增加，工资福利及公用经费等支出增加。</v>
      </c>
    </row>
    <row r="47" hidden="1" spans="1:7">
      <c r="A47" s="190">
        <v>20801</v>
      </c>
      <c r="B47" s="204" t="s">
        <v>924</v>
      </c>
      <c r="C47" s="192">
        <v>1040</v>
      </c>
      <c r="D47" s="192">
        <v>844</v>
      </c>
      <c r="E47" s="193">
        <f t="shared" si="4"/>
        <v>196</v>
      </c>
      <c r="F47" s="124">
        <f t="shared" si="5"/>
        <v>23.22</v>
      </c>
      <c r="G47" t="str">
        <f>A47&amp;B47&amp;C47&amp;"万元，较上年预算数增加"&amp;E47&amp;"万元，增长"&amp;F47&amp;"%。主要原因是人员增加，工资福利及公用经费等支出增加。"</f>
        <v>20801人力资源和社会保障管理事务1040万元，较上年预算数增加196万元，增长23.22%。主要原因是人员增加，工资福利及公用经费等支出增加。</v>
      </c>
    </row>
    <row r="48" hidden="1" spans="1:7">
      <c r="A48" s="190">
        <v>20802</v>
      </c>
      <c r="B48" s="205" t="s">
        <v>944</v>
      </c>
      <c r="C48" s="192">
        <v>291</v>
      </c>
      <c r="D48" s="192">
        <v>268</v>
      </c>
      <c r="E48" s="193">
        <f t="shared" si="4"/>
        <v>23</v>
      </c>
      <c r="F48" s="124">
        <f t="shared" si="5"/>
        <v>8.58</v>
      </c>
      <c r="G48" t="str">
        <f>A48&amp;B48&amp;C48&amp;"万元，较上年预算数增加"&amp;E48&amp;"万元，增长"&amp;F48&amp;"%。主要原因是人员增加，工资福利及公用经费等支出增加。"</f>
        <v>20802民政管理事务291万元，较上年预算数增加23万元，增长8.58%。主要原因是人员增加，工资福利及公用经费等支出增加。</v>
      </c>
    </row>
    <row r="49" hidden="1" spans="1:7">
      <c r="A49" s="190">
        <v>20807</v>
      </c>
      <c r="B49" s="204" t="s">
        <v>984</v>
      </c>
      <c r="C49" s="192">
        <v>100</v>
      </c>
      <c r="D49" s="192">
        <v>100</v>
      </c>
      <c r="E49" s="193">
        <f t="shared" si="4"/>
        <v>0</v>
      </c>
      <c r="F49" s="124">
        <f t="shared" si="5"/>
        <v>0</v>
      </c>
      <c r="G49" t="str">
        <f>A49&amp;B49&amp;C49&amp;"万元，较上年预算数增加"&amp;E49&amp;"万元，增长"&amp;F49&amp;"%。"</f>
        <v>20807就业补助100万元，较上年预算数增加0万元，增长0%。</v>
      </c>
    </row>
    <row r="50" hidden="1" spans="1:7">
      <c r="A50" s="190">
        <v>20808</v>
      </c>
      <c r="B50" s="204" t="s">
        <v>1004</v>
      </c>
      <c r="C50" s="207">
        <v>161</v>
      </c>
      <c r="D50" s="208">
        <v>112</v>
      </c>
      <c r="E50" s="193">
        <f t="shared" si="4"/>
        <v>49</v>
      </c>
      <c r="F50" s="124">
        <f t="shared" si="5"/>
        <v>43.75</v>
      </c>
      <c r="G50" t="str">
        <f>A50&amp;B50&amp;C50&amp;"万元，较上年预算数增加"&amp;E50&amp;"万元，增长"&amp;F50&amp;"%。主要原因是人员增加，工资福利及公用经费等支出增加。"</f>
        <v>20808抚恤161万元，较上年预算数增加49万元，增长43.75%。主要原因是人员增加，工资福利及公用经费等支出增加。</v>
      </c>
    </row>
    <row r="51" hidden="1" spans="1:7">
      <c r="A51" s="190">
        <v>20809</v>
      </c>
      <c r="B51" s="204" t="s">
        <v>1020</v>
      </c>
      <c r="C51" s="192">
        <v>114</v>
      </c>
      <c r="D51" s="192">
        <v>94</v>
      </c>
      <c r="E51" s="193">
        <f t="shared" si="4"/>
        <v>20</v>
      </c>
      <c r="F51" s="124">
        <f t="shared" si="5"/>
        <v>21.28</v>
      </c>
      <c r="G51" t="str">
        <f>A51&amp;B51&amp;C51&amp;"万元，较上年预算数增加"&amp;E51&amp;"万元，增长"&amp;F51&amp;"%。主要原因是人员增加，工资福利及公用经费等支出增加。"</f>
        <v>20809退役安置114万元，较上年预算数增加20万元，增长21.28%。主要原因是人员增加，工资福利及公用经费等支出增加。</v>
      </c>
    </row>
    <row r="52" hidden="1" spans="1:7">
      <c r="A52" s="190">
        <v>20810</v>
      </c>
      <c r="B52" s="204" t="s">
        <v>1034</v>
      </c>
      <c r="C52" s="207">
        <v>112</v>
      </c>
      <c r="D52" s="207">
        <v>99</v>
      </c>
      <c r="E52" s="193">
        <f t="shared" si="4"/>
        <v>13</v>
      </c>
      <c r="F52" s="124">
        <f t="shared" si="5"/>
        <v>13.13</v>
      </c>
      <c r="G52" t="str">
        <f>A52&amp;B52&amp;C52&amp;"万元，较上年预算数增加"&amp;E52&amp;"万元，增长"&amp;F52&amp;"%。主要原因是人员增加，工资福利及公用经费等支出增加。"</f>
        <v>20810社会福利112万元，较上年预算数增加13万元，增长13.13%。主要原因是人员增加，工资福利及公用经费等支出增加。</v>
      </c>
    </row>
    <row r="53" hidden="1" spans="1:7">
      <c r="A53" s="197">
        <v>20811</v>
      </c>
      <c r="B53" s="204" t="s">
        <v>1048</v>
      </c>
      <c r="C53" s="207">
        <v>465</v>
      </c>
      <c r="D53" s="207">
        <v>293</v>
      </c>
      <c r="E53" s="193">
        <f t="shared" si="4"/>
        <v>172</v>
      </c>
      <c r="F53" s="124">
        <f t="shared" si="5"/>
        <v>58.7</v>
      </c>
      <c r="G53" t="str">
        <f>A53&amp;B53&amp;C53&amp;"万元，较上年预算数增加"&amp;E53&amp;"万元，增长"&amp;F53&amp;"%。主要原因是专项资金增加。"</f>
        <v>20811残疾人事业465万元，较上年预算数增加172万元，增长58.7%。主要原因是专项资金增加。</v>
      </c>
    </row>
    <row r="54" hidden="1" spans="1:7">
      <c r="A54" s="190">
        <v>20819</v>
      </c>
      <c r="B54" s="204" t="s">
        <v>1064</v>
      </c>
      <c r="C54" s="192">
        <v>748</v>
      </c>
      <c r="D54" s="192">
        <v>190</v>
      </c>
      <c r="E54" s="193">
        <f t="shared" si="4"/>
        <v>558</v>
      </c>
      <c r="F54" s="124">
        <f t="shared" si="5"/>
        <v>293.68</v>
      </c>
      <c r="G54" t="str">
        <f>A54&amp;B54&amp;C54&amp;"万元，较上年预算数增加"&amp;E54&amp;"万元，增长"&amp;F54&amp;"%。主要原因是专项资金增加。"</f>
        <v>20819最低生活保障748万元，较上年预算数增加558万元，增长293.68%。主要原因是专项资金增加。</v>
      </c>
    </row>
    <row r="55" hidden="1" spans="1:7">
      <c r="A55" s="190">
        <v>20820</v>
      </c>
      <c r="B55" s="204" t="s">
        <v>1070</v>
      </c>
      <c r="C55" s="192">
        <v>75</v>
      </c>
      <c r="D55" s="192">
        <v>0</v>
      </c>
      <c r="E55" s="193">
        <f t="shared" si="4"/>
        <v>75</v>
      </c>
      <c r="F55" s="209">
        <v>0</v>
      </c>
      <c r="G55" s="210" t="str">
        <f>A55&amp;B55&amp;C55&amp;"万元，较上年预算数增加"&amp;E55&amp;"万元。主要原因是省上提前下达资金增加。"</f>
        <v>20820临时救助75万元，较上年预算数增加75万元。主要原因是省上提前下达资金增加。</v>
      </c>
    </row>
    <row r="56" hidden="1" spans="1:7">
      <c r="A56" s="190">
        <v>20821</v>
      </c>
      <c r="B56" s="204" t="s">
        <v>1076</v>
      </c>
      <c r="C56" s="192">
        <v>230</v>
      </c>
      <c r="D56" s="192">
        <v>0</v>
      </c>
      <c r="E56" s="193">
        <f t="shared" si="4"/>
        <v>230</v>
      </c>
      <c r="F56" s="209">
        <v>0</v>
      </c>
      <c r="G56" s="210" t="str">
        <f>A56&amp;B56&amp;C56&amp;"万元，较上年预算数增加"&amp;E56&amp;"万元。主要原因是省上提前下达资金增加。"</f>
        <v>20821特困人员救助供养230万元，较上年预算数增加230万元。主要原因是省上提前下达资金增加。</v>
      </c>
    </row>
    <row r="57" hidden="1" spans="1:7">
      <c r="A57" s="190">
        <v>20826</v>
      </c>
      <c r="B57" s="204" t="s">
        <v>1094</v>
      </c>
      <c r="C57" s="192">
        <v>424</v>
      </c>
      <c r="D57" s="192">
        <v>270</v>
      </c>
      <c r="E57" s="193">
        <f t="shared" si="4"/>
        <v>154</v>
      </c>
      <c r="F57" s="124">
        <f t="shared" ref="F57:F70" si="6">ROUND(E57/D57*100,2)</f>
        <v>57.04</v>
      </c>
      <c r="G57" t="str">
        <f>A57&amp;B57&amp;C57&amp;"万元，较上年预算数增加"&amp;E57&amp;"万元，增长"&amp;F57&amp;"%。主要原因是专项资金增加。"</f>
        <v>20826财政对基本养老保险基金的补助424万元，较上年预算数增加154万元，增长57.04%。主要原因是专项资金增加。</v>
      </c>
    </row>
    <row r="58" hidden="1" spans="1:7">
      <c r="A58" s="190">
        <v>20827</v>
      </c>
      <c r="B58" s="204" t="s">
        <v>1102</v>
      </c>
      <c r="C58" s="192">
        <v>3250</v>
      </c>
      <c r="D58" s="192">
        <v>2550</v>
      </c>
      <c r="E58" s="193">
        <f t="shared" si="4"/>
        <v>700</v>
      </c>
      <c r="F58" s="124">
        <f t="shared" si="6"/>
        <v>27.45</v>
      </c>
      <c r="G58" t="str">
        <f>A58&amp;B58&amp;C58&amp;"万元，较上年预算数增加"&amp;E58&amp;"万元，增长"&amp;F58&amp;"%。主要原因是专项资金增加。"</f>
        <v>20827财政对其他社会保险基金的补助3250万元，较上年预算数增加700万元，增长27.45%。主要原因是专项资金增加。</v>
      </c>
    </row>
    <row r="59" hidden="1" spans="1:7">
      <c r="A59" s="190">
        <v>20828</v>
      </c>
      <c r="B59" s="204" t="s">
        <v>1112</v>
      </c>
      <c r="C59" s="192">
        <v>25</v>
      </c>
      <c r="D59" s="192">
        <v>2</v>
      </c>
      <c r="E59" s="193">
        <f t="shared" si="4"/>
        <v>23</v>
      </c>
      <c r="F59" s="124">
        <f t="shared" si="6"/>
        <v>1150</v>
      </c>
      <c r="G59" t="str">
        <f>A59&amp;B59&amp;C59&amp;"万元，较上年预算数增加"&amp;E59&amp;"万元，增长"&amp;F59&amp;"%。主要原因是人员增加，工资福利及公用经费等支出增加。"</f>
        <v>20828退役军人管理事务25万元，较上年预算数增加23万元，增长1150%。主要原因是人员增加，工资福利及公用经费等支出增加。</v>
      </c>
    </row>
    <row r="60" hidden="1" spans="1:7">
      <c r="A60" s="190">
        <v>20899</v>
      </c>
      <c r="B60" s="204" t="s">
        <v>1120</v>
      </c>
      <c r="C60" s="192">
        <v>2537</v>
      </c>
      <c r="D60" s="192">
        <v>524</v>
      </c>
      <c r="E60" s="193">
        <f t="shared" si="4"/>
        <v>2013</v>
      </c>
      <c r="F60" s="124">
        <f t="shared" si="6"/>
        <v>384.16</v>
      </c>
      <c r="G60" t="str">
        <f>A60&amp;B60&amp;C60&amp;"万元，较上年预算数增加"&amp;E60&amp;"万元，增长"&amp;F60&amp;"%。主要原因是人员增加，工资福利及公用经费等支出增加。"</f>
        <v>20899其他社会保障和就业支出2537万元，较上年预算数增加2013万元，增长384.16%。主要原因是人员增加，工资福利及公用经费等支出增加。</v>
      </c>
    </row>
    <row r="61" s="189" customFormat="1" spans="1:7">
      <c r="A61" s="200">
        <v>21001</v>
      </c>
      <c r="B61" s="205" t="s">
        <v>1124</v>
      </c>
      <c r="C61" s="201">
        <v>812</v>
      </c>
      <c r="D61" s="201">
        <v>816</v>
      </c>
      <c r="E61" s="202">
        <f t="shared" si="4"/>
        <v>-4</v>
      </c>
      <c r="F61" s="203">
        <f t="shared" si="6"/>
        <v>-0.49</v>
      </c>
      <c r="G61" s="189" t="str">
        <f>A61&amp;B61&amp;C61&amp;"万元，较上年预算数增减少"&amp;-E61&amp;"万元，下降"&amp;-F61&amp;"%。主要原因人员减少。"</f>
        <v>21001卫生健康管理事务812万元，较上年预算数增减少4万元，下降0.49%。主要原因人员减少。</v>
      </c>
    </row>
    <row r="62" hidden="1" spans="1:7">
      <c r="A62" s="190">
        <v>21002</v>
      </c>
      <c r="B62" s="204" t="s">
        <v>1128</v>
      </c>
      <c r="C62" s="192">
        <v>416</v>
      </c>
      <c r="D62" s="192">
        <v>329</v>
      </c>
      <c r="E62" s="193">
        <f t="shared" si="4"/>
        <v>87</v>
      </c>
      <c r="F62" s="124">
        <f t="shared" si="6"/>
        <v>26.44</v>
      </c>
      <c r="G62" t="str">
        <f>A62&amp;B62&amp;C62&amp;"万元，较上年预算数增加"&amp;E62&amp;"万元，增长"&amp;F62&amp;"%。主要原因是人员增加，工资福利及公用经费等支出增加。"</f>
        <v>21002公立医院416万元，较上年预算数增加87万元，增长26.44%。主要原因是人员增加，工资福利及公用经费等支出增加。</v>
      </c>
    </row>
    <row r="63" hidden="1" spans="1:7">
      <c r="A63" s="190">
        <v>21003</v>
      </c>
      <c r="B63" s="204" t="s">
        <v>1154</v>
      </c>
      <c r="C63" s="192">
        <v>1341</v>
      </c>
      <c r="D63" s="192">
        <v>1184</v>
      </c>
      <c r="E63" s="193">
        <f t="shared" si="4"/>
        <v>157</v>
      </c>
      <c r="F63" s="124">
        <f t="shared" si="6"/>
        <v>13.26</v>
      </c>
      <c r="G63" t="str">
        <f>A63&amp;B63&amp;C63&amp;"万元，较上年预算数增加"&amp;E63&amp;"万元，增长"&amp;F63&amp;"%。主要原因是人员增加，工资福利及公用经费等支出增加。"</f>
        <v>21003基层医疗卫生机构1341万元，较上年预算数增加157万元，增长13.26%。主要原因是人员增加，工资福利及公用经费等支出增加。</v>
      </c>
    </row>
    <row r="64" s="189" customFormat="1" spans="1:7">
      <c r="A64" s="200">
        <v>21004</v>
      </c>
      <c r="B64" s="205" t="s">
        <v>1162</v>
      </c>
      <c r="C64" s="201">
        <v>1037</v>
      </c>
      <c r="D64" s="201">
        <v>1043</v>
      </c>
      <c r="E64" s="202">
        <f t="shared" si="4"/>
        <v>-6</v>
      </c>
      <c r="F64" s="203">
        <f t="shared" si="6"/>
        <v>-0.58</v>
      </c>
      <c r="G64" s="189" t="str">
        <f>A64&amp;B64&amp;C64&amp;"万元，较上年预算数增减少"&amp;-E64&amp;"万元，下降"&amp;-F64&amp;"%。主要原因提前下达资金减少。"</f>
        <v>21004公共卫生1037万元，较上年预算数增减少6万元，下降0.58%。主要原因提前下达资金减少。</v>
      </c>
    </row>
    <row r="65" hidden="1" spans="1:7">
      <c r="A65" s="190">
        <v>21007</v>
      </c>
      <c r="B65" s="204" t="s">
        <v>1192</v>
      </c>
      <c r="C65" s="207">
        <v>685</v>
      </c>
      <c r="D65" s="211">
        <v>247</v>
      </c>
      <c r="E65" s="193">
        <f t="shared" si="4"/>
        <v>438</v>
      </c>
      <c r="F65" s="124">
        <f t="shared" si="6"/>
        <v>177.33</v>
      </c>
      <c r="G65" t="str">
        <f>A65&amp;B65&amp;C65&amp;"万元，较上年预算数增加"&amp;E65&amp;"万元，增长"&amp;F65&amp;"%。主要原因是人员增加，工资福利及公用经费等支出增加。"</f>
        <v>21007计划生育事务685万元，较上年预算数增加438万元，增长177.33%。主要原因是人员增加，工资福利及公用经费等支出增加。</v>
      </c>
    </row>
    <row r="66" hidden="1" spans="1:7">
      <c r="A66" s="190">
        <v>21011</v>
      </c>
      <c r="B66" s="204" t="s">
        <v>1200</v>
      </c>
      <c r="C66" s="192">
        <v>250</v>
      </c>
      <c r="D66" s="192">
        <v>250</v>
      </c>
      <c r="E66" s="193">
        <f t="shared" ref="E66:E70" si="7">C66-D66</f>
        <v>0</v>
      </c>
      <c r="F66" s="124">
        <f t="shared" si="6"/>
        <v>0</v>
      </c>
      <c r="G66" t="str">
        <f t="shared" ref="G66" si="8">A66&amp;B66&amp;C66&amp;"万元，较上年预算数增加"&amp;E66&amp;"万元，增长"&amp;F66&amp;"%。"</f>
        <v>21011行政事业单位医疗250万元，较上年预算数增加0万元，增长0%。</v>
      </c>
    </row>
    <row r="67" s="189" customFormat="1" spans="1:7">
      <c r="A67" s="200">
        <v>21012</v>
      </c>
      <c r="B67" s="205" t="s">
        <v>1210</v>
      </c>
      <c r="C67" s="201">
        <v>573</v>
      </c>
      <c r="D67" s="201">
        <v>951</v>
      </c>
      <c r="E67" s="202">
        <f t="shared" si="7"/>
        <v>-378</v>
      </c>
      <c r="F67" s="203">
        <f t="shared" si="6"/>
        <v>-39.75</v>
      </c>
      <c r="G67" s="189" t="str">
        <f>A67&amp;B67&amp;C67&amp;"万元，较上年预算数增减少"&amp;-E67&amp;"万元，下降"&amp;-F67&amp;"%。主要原因省上提前下达资金减少。"</f>
        <v>21012财政对基本医疗保险基金的补助573万元，较上年预算数增减少378万元，下降39.75%。主要原因省上提前下达资金减少。</v>
      </c>
    </row>
    <row r="68" hidden="1" spans="1:7">
      <c r="A68" s="190">
        <v>21013</v>
      </c>
      <c r="B68" s="204" t="s">
        <v>1218</v>
      </c>
      <c r="C68" s="192">
        <v>84</v>
      </c>
      <c r="D68" s="192">
        <v>60</v>
      </c>
      <c r="E68" s="193">
        <f t="shared" si="7"/>
        <v>24</v>
      </c>
      <c r="F68" s="124">
        <f t="shared" si="6"/>
        <v>40</v>
      </c>
      <c r="G68" t="str">
        <f>A68&amp;B68&amp;C68&amp;"万元，较上年预算数增加"&amp;E68&amp;"万元，增长"&amp;F68&amp;"%。主要原因是人员增加，工资福利及公用经费等支出增加。"</f>
        <v>21013医疗救助84万元，较上年预算数增加24万元，增长40%。主要原因是人员增加，工资福利及公用经费等支出增加。</v>
      </c>
    </row>
    <row r="69" hidden="1" spans="1:7">
      <c r="A69" s="212">
        <v>21014</v>
      </c>
      <c r="B69" s="205" t="s">
        <v>1226</v>
      </c>
      <c r="C69" s="192">
        <v>4</v>
      </c>
      <c r="D69" s="192">
        <v>4</v>
      </c>
      <c r="E69" s="193">
        <f t="shared" si="7"/>
        <v>0</v>
      </c>
      <c r="F69" s="124">
        <f t="shared" si="6"/>
        <v>0</v>
      </c>
      <c r="G69" t="str">
        <f t="shared" ref="G69" si="9">A69&amp;B69&amp;C69&amp;"万元，较上年预算数增加"&amp;E69&amp;"万元，增长"&amp;F69&amp;"%。"</f>
        <v>21014优抚对象医疗4万元，较上年预算数增加0万元，增长0%。</v>
      </c>
    </row>
    <row r="70" hidden="1" spans="1:7">
      <c r="A70" s="212">
        <v>21016</v>
      </c>
      <c r="B70" s="205" t="s">
        <v>1240</v>
      </c>
      <c r="C70" s="192">
        <v>300</v>
      </c>
      <c r="D70" s="192">
        <v>193</v>
      </c>
      <c r="E70" s="193">
        <f t="shared" si="7"/>
        <v>107</v>
      </c>
      <c r="F70" s="124">
        <f t="shared" si="6"/>
        <v>55.44</v>
      </c>
      <c r="G70" t="str">
        <f>A70&amp;B70&amp;C70&amp;"万元，较上年预算数增加"&amp;E70&amp;"万元，增长"&amp;F70&amp;"%。主要原因是专项资金增加。"</f>
        <v>21016老龄卫生健康事务300万元，较上年预算数增加107万元，增长55.44%。主要原因是专项资金增加。</v>
      </c>
    </row>
    <row r="71" s="189" customFormat="1" spans="1:7">
      <c r="A71" s="208">
        <v>21099</v>
      </c>
      <c r="B71" s="205" t="s">
        <v>1244</v>
      </c>
      <c r="C71" s="211">
        <v>447</v>
      </c>
      <c r="D71" s="211">
        <v>700</v>
      </c>
      <c r="E71" s="202">
        <f t="shared" ref="E71:E105" si="10">C71-D71</f>
        <v>-253</v>
      </c>
      <c r="F71" s="203">
        <f t="shared" ref="F71:F105" si="11">ROUND(E71/D71*100,2)</f>
        <v>-36.14</v>
      </c>
      <c r="G71" s="189" t="str">
        <f>A71&amp;B71&amp;C71&amp;"万元，较上年预算数增减少"&amp;-E71&amp;"万元，下降"&amp;-F71&amp;"%。主要原因省上提前下达资金减少。"</f>
        <v>21099其他卫生健康支出447万元，较上年预算数增减少253万元，下降36.14%。主要原因省上提前下达资金减少。</v>
      </c>
    </row>
    <row r="72" hidden="1" spans="1:7">
      <c r="A72" s="190">
        <v>21101</v>
      </c>
      <c r="B72" s="204" t="s">
        <v>1247</v>
      </c>
      <c r="C72" s="192">
        <v>301</v>
      </c>
      <c r="D72" s="192">
        <v>283</v>
      </c>
      <c r="E72" s="193">
        <f t="shared" si="10"/>
        <v>18</v>
      </c>
      <c r="F72" s="124">
        <f t="shared" si="11"/>
        <v>6.36</v>
      </c>
      <c r="G72" t="str">
        <f>A72&amp;B72&amp;C72&amp;"万元，较上年预算数增加"&amp;E72&amp;"万元，增长"&amp;F72&amp;"%。主要原因是人员增加，工资福利及公用经费等支出增加。"</f>
        <v>21101环境保护管理事务301万元，较上年预算数增加18万元，增长6.36%。主要原因是人员增加，工资福利及公用经费等支出增加。</v>
      </c>
    </row>
    <row r="73" hidden="1" spans="1:7">
      <c r="A73" s="197">
        <v>21103</v>
      </c>
      <c r="B73" s="204" t="s">
        <v>1267</v>
      </c>
      <c r="C73" s="198">
        <v>2907</v>
      </c>
      <c r="D73" s="198">
        <v>2651</v>
      </c>
      <c r="E73" s="193">
        <f t="shared" si="10"/>
        <v>256</v>
      </c>
      <c r="F73" s="124">
        <f t="shared" si="11"/>
        <v>9.66</v>
      </c>
      <c r="G73" t="str">
        <f>A73&amp;B73&amp;C73&amp;"万元，较上年预算数增加"&amp;E73&amp;"万元，增长"&amp;F73&amp;"%。主要原因是省上下达资金增加。"</f>
        <v>21103污染防治2907万元，较上年预算数增加256万元，增长9.66%。主要原因是省上下达资金增加。</v>
      </c>
    </row>
    <row r="74" hidden="1" spans="1:7">
      <c r="A74" s="22">
        <v>21111</v>
      </c>
      <c r="B74" s="22" t="s">
        <v>1337</v>
      </c>
      <c r="C74" s="22">
        <v>45</v>
      </c>
      <c r="D74" s="22">
        <v>45</v>
      </c>
      <c r="E74" s="193">
        <f t="shared" si="10"/>
        <v>0</v>
      </c>
      <c r="F74" s="124">
        <f t="shared" si="11"/>
        <v>0</v>
      </c>
      <c r="G74" t="str">
        <f t="shared" ref="G74:G75" si="12">A74&amp;B74&amp;C74&amp;"万元，较上年预算数增加"&amp;E74&amp;"万元，增长"&amp;F74&amp;"%。"</f>
        <v>21111污染减排45万元，较上年预算数增加0万元，增长0%。</v>
      </c>
    </row>
    <row r="75" hidden="1" spans="1:7">
      <c r="A75" s="22">
        <v>21199</v>
      </c>
      <c r="B75" s="22" t="s">
        <v>1373</v>
      </c>
      <c r="C75" s="22">
        <v>1080</v>
      </c>
      <c r="D75" s="22">
        <v>1080</v>
      </c>
      <c r="E75" s="193">
        <f t="shared" si="10"/>
        <v>0</v>
      </c>
      <c r="F75" s="124">
        <f t="shared" si="11"/>
        <v>0</v>
      </c>
      <c r="G75" t="str">
        <f t="shared" si="12"/>
        <v>21199其他节能环保支出1080万元，较上年预算数增加0万元，增长0%。</v>
      </c>
    </row>
    <row r="76" hidden="1" spans="1:7">
      <c r="A76" s="22">
        <v>21201</v>
      </c>
      <c r="B76" s="22" t="s">
        <v>1376</v>
      </c>
      <c r="C76" s="22">
        <v>1368</v>
      </c>
      <c r="D76" s="22">
        <v>1308</v>
      </c>
      <c r="E76" s="193">
        <f t="shared" si="10"/>
        <v>60</v>
      </c>
      <c r="F76" s="124">
        <f t="shared" si="11"/>
        <v>4.59</v>
      </c>
      <c r="G76" t="str">
        <f>A76&amp;B76&amp;C76&amp;"万元，较上年预算数增加"&amp;E76&amp;"万元，增长"&amp;F76&amp;"%。主要原因是人员增加，工资福利及公用经费等支出增加。"</f>
        <v>21201城乡社区管理事务1368万元，较上年预算数增加60万元，增长4.59%。主要原因是人员增加，工资福利及公用经费等支出增加。</v>
      </c>
    </row>
    <row r="77" hidden="1" spans="1:7">
      <c r="A77" s="22">
        <v>21205</v>
      </c>
      <c r="B77" s="22" t="s">
        <v>1403</v>
      </c>
      <c r="C77" s="22">
        <v>655</v>
      </c>
      <c r="D77" s="22">
        <v>610</v>
      </c>
      <c r="E77" s="193">
        <f t="shared" si="10"/>
        <v>45</v>
      </c>
      <c r="F77" s="124">
        <f t="shared" si="11"/>
        <v>7.38</v>
      </c>
      <c r="G77" t="str">
        <f>A77&amp;B77&amp;C77&amp;"万元，较上年预算数增加"&amp;E77&amp;"万元，增长"&amp;F77&amp;"%。主要原因是人员增加，工资福利及公用经费等支出增加。"</f>
        <v>21205城乡社区环境卫生655万元，较上年预算数增加45万元，增长7.38%。主要原因是人员增加，工资福利及公用经费等支出增加。</v>
      </c>
    </row>
    <row r="78" hidden="1" spans="1:7">
      <c r="A78" s="22">
        <v>21299</v>
      </c>
      <c r="B78" s="22" t="s">
        <v>1407</v>
      </c>
      <c r="C78" s="22">
        <v>300</v>
      </c>
      <c r="D78" s="22">
        <v>300</v>
      </c>
      <c r="E78" s="193">
        <f t="shared" si="10"/>
        <v>0</v>
      </c>
      <c r="F78" s="124">
        <f t="shared" si="11"/>
        <v>0</v>
      </c>
      <c r="G78" t="str">
        <f t="shared" ref="G78" si="13">A78&amp;B78&amp;C78&amp;"万元，较上年预算数增加"&amp;E78&amp;"万元，增长"&amp;F78&amp;"%。"</f>
        <v>21299其他城乡社区支出300万元，较上年预算数增加0万元，增长0%。</v>
      </c>
    </row>
    <row r="79" hidden="1" spans="1:7">
      <c r="A79" s="22">
        <v>21301</v>
      </c>
      <c r="B79" s="22" t="s">
        <v>1410</v>
      </c>
      <c r="C79" s="22">
        <v>1388</v>
      </c>
      <c r="D79" s="22">
        <v>1289</v>
      </c>
      <c r="E79" s="193">
        <f t="shared" si="10"/>
        <v>99</v>
      </c>
      <c r="F79" s="124">
        <f t="shared" si="11"/>
        <v>7.68</v>
      </c>
      <c r="G79" t="str">
        <f>A79&amp;B79&amp;C79&amp;"万元，较上年预算数增加"&amp;E79&amp;"万元，增长"&amp;F79&amp;"%。主要原因是人员增加，工资福利及公用经费等支出增加。"</f>
        <v>21301农业1388万元，较上年预算数增加99万元，增长7.68%。主要原因是人员增加，工资福利及公用经费等支出增加。</v>
      </c>
    </row>
    <row r="80" hidden="1" spans="1:7">
      <c r="A80" s="22">
        <v>21302</v>
      </c>
      <c r="B80" s="22" t="s">
        <v>1453</v>
      </c>
      <c r="C80" s="22">
        <v>2757</v>
      </c>
      <c r="D80" s="22">
        <v>2696</v>
      </c>
      <c r="E80" s="193">
        <f t="shared" si="10"/>
        <v>61</v>
      </c>
      <c r="F80" s="124">
        <f t="shared" si="11"/>
        <v>2.26</v>
      </c>
      <c r="G80" t="str">
        <f>A80&amp;B80&amp;C80&amp;"万元，较上年预算数增加"&amp;E80&amp;"万元，增长"&amp;F80&amp;"%。主要原因是人员增加，工资福利及公用经费等支出增加。"</f>
        <v>21302林业2757万元，较上年预算数增加61万元，增长2.26%。主要原因是人员增加，工资福利及公用经费等支出增加。</v>
      </c>
    </row>
    <row r="81" hidden="1" spans="1:7">
      <c r="A81" s="22">
        <v>21303</v>
      </c>
      <c r="B81" s="22" t="s">
        <v>1496</v>
      </c>
      <c r="C81" s="22">
        <v>819</v>
      </c>
      <c r="D81" s="22">
        <v>749</v>
      </c>
      <c r="E81" s="193">
        <f t="shared" si="10"/>
        <v>70</v>
      </c>
      <c r="F81" s="124">
        <f t="shared" si="11"/>
        <v>9.35</v>
      </c>
      <c r="G81" t="str">
        <f>A81&amp;B81&amp;C81&amp;"万元，较上年预算数增加"&amp;E81&amp;"万元，增长"&amp;F81&amp;"%。主要原因是人员增加，工资福利及公用经费等支出增加。"</f>
        <v>21303水利819万元，较上年预算数增加70万元，增长9.35%。主要原因是人员增加，工资福利及公用经费等支出增加。</v>
      </c>
    </row>
    <row r="82" hidden="1" spans="1:7">
      <c r="A82" s="22">
        <v>21305</v>
      </c>
      <c r="B82" s="22" t="s">
        <v>1556</v>
      </c>
      <c r="C82" s="22">
        <v>2806</v>
      </c>
      <c r="D82" s="22">
        <v>2480</v>
      </c>
      <c r="E82" s="193">
        <f t="shared" si="10"/>
        <v>326</v>
      </c>
      <c r="F82" s="124">
        <f t="shared" si="11"/>
        <v>13.15</v>
      </c>
      <c r="G82" t="str">
        <f>A82&amp;B82&amp;C82&amp;"万元，较上年预算数增加"&amp;E82&amp;"万元，增长"&amp;F82&amp;"%。主要原因是扶贫专项资金增加。"</f>
        <v>21305扶贫2806万元，较上年预算数增加326万元，增长13.15%。主要原因是扶贫专项资金增加。</v>
      </c>
    </row>
    <row r="83" hidden="1" spans="1:7">
      <c r="A83" s="22">
        <v>21306</v>
      </c>
      <c r="B83" s="22" t="s">
        <v>1572</v>
      </c>
      <c r="C83" s="22">
        <v>570</v>
      </c>
      <c r="D83" s="22">
        <v>570</v>
      </c>
      <c r="E83" s="193">
        <f t="shared" si="10"/>
        <v>0</v>
      </c>
      <c r="F83" s="124">
        <f t="shared" si="11"/>
        <v>0</v>
      </c>
      <c r="G83" t="str">
        <f t="shared" ref="G83" si="14">A83&amp;B83&amp;C83&amp;"万元，较上年预算数增加"&amp;E83&amp;"万元，增长"&amp;F83&amp;"%。"</f>
        <v>21306农业综合开发570万元，较上年预算数增加0万元，增长0%。</v>
      </c>
    </row>
    <row r="84" hidden="1" spans="1:7">
      <c r="A84" s="22">
        <v>21307</v>
      </c>
      <c r="B84" s="22" t="s">
        <v>1583</v>
      </c>
      <c r="C84" s="22">
        <v>1164</v>
      </c>
      <c r="D84" s="22">
        <v>1077</v>
      </c>
      <c r="E84" s="193">
        <f t="shared" si="10"/>
        <v>87</v>
      </c>
      <c r="F84" s="124">
        <f t="shared" si="11"/>
        <v>8.08</v>
      </c>
      <c r="G84" t="str">
        <f>A84&amp;B84&amp;C84&amp;"万元，较上年预算数增加"&amp;E84&amp;"万元，增长"&amp;F84&amp;"%。主要原因是人员增加，工资福利及公用经费等支出增加。"</f>
        <v>21307农村综合改革1164万元，较上年预算数增加87万元，增长8.08%。主要原因是人员增加，工资福利及公用经费等支出增加。</v>
      </c>
    </row>
    <row r="85" hidden="1" spans="1:7">
      <c r="A85" s="22">
        <v>21308</v>
      </c>
      <c r="B85" s="22" t="s">
        <v>1597</v>
      </c>
      <c r="C85" s="22">
        <v>30</v>
      </c>
      <c r="D85" s="22">
        <v>30</v>
      </c>
      <c r="E85" s="193">
        <f t="shared" si="10"/>
        <v>0</v>
      </c>
      <c r="F85" s="124">
        <f t="shared" si="11"/>
        <v>0</v>
      </c>
      <c r="G85" t="str">
        <f t="shared" ref="G85" si="15">A85&amp;B85&amp;C85&amp;"万元，较上年预算数增加"&amp;E85&amp;"万元，增长"&amp;F85&amp;"%。"</f>
        <v>21308普惠金融发展支出30万元，较上年预算数增加0万元，增长0%。</v>
      </c>
    </row>
    <row r="86" hidden="1" spans="1:7">
      <c r="A86" s="22">
        <v>21399</v>
      </c>
      <c r="B86" s="22" t="s">
        <v>1617</v>
      </c>
      <c r="C86" s="22">
        <v>1065</v>
      </c>
      <c r="D86" s="22">
        <v>1047</v>
      </c>
      <c r="E86" s="193">
        <f t="shared" si="10"/>
        <v>18</v>
      </c>
      <c r="F86" s="124">
        <f t="shared" si="11"/>
        <v>1.72</v>
      </c>
      <c r="G86" t="str">
        <f>A86&amp;B86&amp;C86&amp;"万元，较上年预算数增加"&amp;E86&amp;"万元，增长"&amp;F86&amp;"%。主要原因是人员增加，工资福利及公用经费等支出增加。"</f>
        <v>21399其他农林水支出1065万元，较上年预算数增加18万元，增长1.72%。主要原因是人员增加，工资福利及公用经费等支出增加。</v>
      </c>
    </row>
    <row r="87" hidden="1" spans="1:7">
      <c r="A87" s="22">
        <v>21401</v>
      </c>
      <c r="B87" s="22" t="s">
        <v>1623</v>
      </c>
      <c r="C87" s="22">
        <v>1236</v>
      </c>
      <c r="D87" s="22">
        <v>1195</v>
      </c>
      <c r="E87" s="193">
        <f t="shared" si="10"/>
        <v>41</v>
      </c>
      <c r="F87" s="124">
        <f t="shared" si="11"/>
        <v>3.43</v>
      </c>
      <c r="G87" t="str">
        <f>A87&amp;B87&amp;C87&amp;"万元，较上年预算数增加"&amp;E87&amp;"万元，增长"&amp;F87&amp;"%。主要原因是人员增加，工资福利及公用经费等支出增加。"</f>
        <v>21401公路水路运输1236万元，较上年预算数增加41万元，增长3.43%。主要原因是人员增加，工资福利及公用经费等支出增加。</v>
      </c>
    </row>
    <row r="88" hidden="1" spans="1:7">
      <c r="A88" s="22">
        <v>21499</v>
      </c>
      <c r="B88" s="22" t="s">
        <v>1717</v>
      </c>
      <c r="C88" s="22">
        <v>100</v>
      </c>
      <c r="D88" s="22">
        <v>100</v>
      </c>
      <c r="E88" s="193">
        <f t="shared" si="10"/>
        <v>0</v>
      </c>
      <c r="F88" s="124">
        <f t="shared" si="11"/>
        <v>0</v>
      </c>
      <c r="G88" t="str">
        <f t="shared" ref="G88" si="16">A88&amp;B88&amp;C88&amp;"万元，较上年预算数增加"&amp;E88&amp;"万元，增长"&amp;F88&amp;"%。"</f>
        <v>21499其他交通运输支出100万元，较上年预算数增加0万元，增长0%。</v>
      </c>
    </row>
    <row r="89" s="189" customFormat="1" spans="1:7">
      <c r="A89" s="213">
        <v>21508</v>
      </c>
      <c r="B89" s="213" t="s">
        <v>1795</v>
      </c>
      <c r="C89" s="213">
        <v>2153</v>
      </c>
      <c r="D89" s="213">
        <v>2456</v>
      </c>
      <c r="E89" s="202">
        <f t="shared" si="10"/>
        <v>-303</v>
      </c>
      <c r="F89" s="203">
        <f t="shared" si="11"/>
        <v>-12.34</v>
      </c>
      <c r="G89" s="189" t="str">
        <f>A89&amp;B89&amp;C89&amp;"万元，较上年预算数增减少"&amp;-E89&amp;"万元，下降"&amp;-F89&amp;"%。主要原因海斯福股东个税奖励已完成。"</f>
        <v>21508支持中小企业发展和管理支出2153万元，较上年预算数增减少303万元，下降12.34%。主要原因海斯福股东个税奖励已完成。</v>
      </c>
    </row>
    <row r="90" hidden="1" spans="1:7">
      <c r="A90" s="22">
        <v>21599</v>
      </c>
      <c r="B90" s="22" t="s">
        <v>1803</v>
      </c>
      <c r="C90" s="22">
        <v>700</v>
      </c>
      <c r="D90" s="22">
        <v>600</v>
      </c>
      <c r="E90" s="193">
        <f t="shared" si="10"/>
        <v>100</v>
      </c>
      <c r="F90" s="124">
        <f t="shared" si="11"/>
        <v>16.67</v>
      </c>
      <c r="G90" t="str">
        <f>A90&amp;B90&amp;C90&amp;"万元，较上年预算数增加"&amp;E90&amp;"万元，增长"&amp;F90&amp;"%。主要原因是人员增加，工资福利及公用经费等支出增加。"</f>
        <v>21599其他资源勘探信息等支出700万元，较上年预算数增加100万元，增长16.67%。主要原因是人员增加，工资福利及公用经费等支出增加。</v>
      </c>
    </row>
    <row r="91" s="189" customFormat="1" spans="1:7">
      <c r="A91" s="213">
        <v>21602</v>
      </c>
      <c r="B91" s="213" t="s">
        <v>1815</v>
      </c>
      <c r="C91" s="213">
        <v>162</v>
      </c>
      <c r="D91" s="213">
        <v>172</v>
      </c>
      <c r="E91" s="202">
        <f t="shared" si="10"/>
        <v>-10</v>
      </c>
      <c r="F91" s="203">
        <f t="shared" si="11"/>
        <v>-5.81</v>
      </c>
      <c r="G91" s="189" t="str">
        <f>A91&amp;B91&amp;C91&amp;"万元，较上年预算数增减少"&amp;-E91&amp;"万元，下降"&amp;-F91&amp;"%。主要原因人员减少。"</f>
        <v>21602商业流通事务162万元，较上年预算数增减少10万元，下降5.81%。主要原因人员减少。</v>
      </c>
    </row>
    <row r="92" hidden="1" spans="1:7">
      <c r="A92" s="22">
        <v>22001</v>
      </c>
      <c r="B92" s="22" t="s">
        <v>1878</v>
      </c>
      <c r="C92" s="22">
        <v>755</v>
      </c>
      <c r="D92" s="22">
        <v>721</v>
      </c>
      <c r="E92" s="193">
        <f t="shared" si="10"/>
        <v>34</v>
      </c>
      <c r="F92" s="124">
        <f t="shared" si="11"/>
        <v>4.72</v>
      </c>
      <c r="G92" t="str">
        <f>A92&amp;B92&amp;C92&amp;"万元，较上年预算数增加"&amp;E92&amp;"万元，增长"&amp;F92&amp;"%。主要原因是人员增加，工资福利及公用经费等支出增加。"</f>
        <v>22001自然资源事务755万元，较上年预算数增加34万元，增长4.72%。主要原因是人员增加，工资福利及公用经费等支出增加。</v>
      </c>
    </row>
    <row r="93" hidden="1" spans="1:7">
      <c r="A93" s="22">
        <v>22005</v>
      </c>
      <c r="B93" s="22" t="s">
        <v>1948</v>
      </c>
      <c r="C93" s="22">
        <v>83</v>
      </c>
      <c r="D93" s="22">
        <v>81</v>
      </c>
      <c r="E93" s="193">
        <f t="shared" si="10"/>
        <v>2</v>
      </c>
      <c r="F93" s="124">
        <f t="shared" si="11"/>
        <v>2.47</v>
      </c>
      <c r="G93" t="str">
        <f>A93&amp;B93&amp;C93&amp;"万元，较上年预算数增加"&amp;E93&amp;"万元，增长"&amp;F93&amp;"%。主要原因是人员增加，工资福利及公用经费等支出增加。"</f>
        <v>22005地震事务83万元，较上年预算数增加2万元，增长2.47%。主要原因是人员增加，工资福利及公用经费等支出增加。</v>
      </c>
    </row>
    <row r="94" hidden="1" spans="1:7">
      <c r="A94" s="22">
        <v>22099</v>
      </c>
      <c r="B94" s="22" t="s">
        <v>1972</v>
      </c>
      <c r="C94" s="22">
        <v>235</v>
      </c>
      <c r="D94" s="22">
        <v>200</v>
      </c>
      <c r="E94" s="193">
        <f t="shared" si="10"/>
        <v>35</v>
      </c>
      <c r="F94" s="124">
        <f t="shared" si="11"/>
        <v>17.5</v>
      </c>
      <c r="G94" t="str">
        <f>A94&amp;B94&amp;C94&amp;"万元，较上年预算数增加"&amp;E94&amp;"万元，增长"&amp;F94&amp;"%。主要原因是人员增加，工资福利及公用经费等支出增加。"</f>
        <v>22099其他自然资源海洋气象等支出235万元，较上年预算数增加35万元，增长17.5%。主要原因是人员增加，工资福利及公用经费等支出增加。</v>
      </c>
    </row>
    <row r="95" hidden="1" spans="1:7">
      <c r="A95" s="22">
        <v>22101</v>
      </c>
      <c r="B95" s="22" t="s">
        <v>1975</v>
      </c>
      <c r="C95" s="22">
        <v>116</v>
      </c>
      <c r="D95" s="22">
        <v>80</v>
      </c>
      <c r="E95" s="193">
        <f t="shared" si="10"/>
        <v>36</v>
      </c>
      <c r="F95" s="124">
        <f t="shared" si="11"/>
        <v>45</v>
      </c>
      <c r="G95" t="str">
        <f>A95&amp;B95&amp;C95&amp;"万元，较上年预算数增加"&amp;E95&amp;"万元，增长"&amp;F95&amp;"%。主要原因是人员增加，工资福利及公用经费等支出增加。"</f>
        <v>22101保障性安居工程支出116万元，较上年预算数增加36万元，增长45%。主要原因是人员增加，工资福利及公用经费等支出增加。</v>
      </c>
    </row>
    <row r="96" hidden="1" spans="1:7">
      <c r="A96" s="22">
        <v>22102</v>
      </c>
      <c r="B96" s="22" t="s">
        <v>1993</v>
      </c>
      <c r="C96" s="22">
        <v>600</v>
      </c>
      <c r="D96" s="22">
        <v>600</v>
      </c>
      <c r="E96" s="193">
        <f t="shared" si="10"/>
        <v>0</v>
      </c>
      <c r="F96" s="124">
        <f t="shared" si="11"/>
        <v>0</v>
      </c>
      <c r="G96" t="str">
        <f t="shared" ref="G96" si="17">A96&amp;B96&amp;C96&amp;"万元，较上年预算数增加"&amp;E96&amp;"万元，增长"&amp;F96&amp;"%。"</f>
        <v>22102住房改革支出600万元，较上年预算数增加0万元，增长0%。</v>
      </c>
    </row>
    <row r="97" s="189" customFormat="1" spans="1:7">
      <c r="A97" s="213">
        <v>22201</v>
      </c>
      <c r="B97" s="213" t="s">
        <v>2010</v>
      </c>
      <c r="C97" s="213">
        <v>95</v>
      </c>
      <c r="D97" s="213">
        <v>98</v>
      </c>
      <c r="E97" s="202">
        <f t="shared" si="10"/>
        <v>-3</v>
      </c>
      <c r="F97" s="203">
        <f t="shared" si="11"/>
        <v>-3.06</v>
      </c>
      <c r="G97" s="189" t="str">
        <f>A97&amp;B97&amp;C97&amp;"万元，较上年预算数增减少"&amp;-E97&amp;"万元，下降"&amp;-F97&amp;"%。主要原因人员减少。"</f>
        <v>22201粮油事务95万元，较上年预算数增减少3万元，下降3.06%。主要原因人员减少。</v>
      </c>
    </row>
    <row r="98" hidden="1" spans="1:7">
      <c r="A98" s="22">
        <v>22401</v>
      </c>
      <c r="B98" s="22" t="s">
        <v>2098</v>
      </c>
      <c r="C98" s="22">
        <v>194</v>
      </c>
      <c r="D98" s="22">
        <v>167</v>
      </c>
      <c r="E98" s="193">
        <f t="shared" si="10"/>
        <v>27</v>
      </c>
      <c r="F98" s="124">
        <f t="shared" si="11"/>
        <v>16.17</v>
      </c>
      <c r="G98" t="str">
        <f>A98&amp;B98&amp;C98&amp;"万元，较上年预算数增加"&amp;E98&amp;"万元，增长"&amp;F98&amp;"%。主要原因是人员增加，工资福利及公用经费等支出增加。"</f>
        <v>22401应急管理事务194万元，较上年预算数增加27万元，增长16.17%。主要原因是人员增加，工资福利及公用经费等支出增加。</v>
      </c>
    </row>
    <row r="99" hidden="1" spans="1:7">
      <c r="A99" s="22">
        <v>22402</v>
      </c>
      <c r="B99" s="22" t="s">
        <v>2118</v>
      </c>
      <c r="C99" s="22">
        <v>367</v>
      </c>
      <c r="D99" s="22">
        <v>345</v>
      </c>
      <c r="E99" s="193">
        <f t="shared" si="10"/>
        <v>22</v>
      </c>
      <c r="F99" s="124">
        <f t="shared" si="11"/>
        <v>6.38</v>
      </c>
      <c r="G99" t="str">
        <f>A99&amp;B99&amp;C99&amp;"万元，较上年预算数增加"&amp;E99&amp;"万元，增长"&amp;F99&amp;"%。主要原因是人员增加，工资福利及公用经费等支出增加。"</f>
        <v>22402消防事务367万元，较上年预算数增加22万元，增长6.38%。主要原因是人员增加，工资福利及公用经费等支出增加。</v>
      </c>
    </row>
    <row r="100" hidden="1" spans="1:7">
      <c r="A100" s="22">
        <v>22405</v>
      </c>
      <c r="B100" s="22" t="s">
        <v>1948</v>
      </c>
      <c r="C100" s="22">
        <v>5</v>
      </c>
      <c r="D100" s="22">
        <v>4</v>
      </c>
      <c r="E100" s="193">
        <f t="shared" si="10"/>
        <v>1</v>
      </c>
      <c r="F100" s="124">
        <f t="shared" si="11"/>
        <v>25</v>
      </c>
      <c r="G100" t="str">
        <f>A100&amp;B100&amp;C100&amp;"万元，较上年预算数增加"&amp;E100&amp;"万元，增长"&amp;F100&amp;"%。主要原因是人员增加，工资福利及公用经费等支出增加。"</f>
        <v>22405地震事务5万元，较上年预算数增加1万元，增长25%。主要原因是人员增加，工资福利及公用经费等支出增加。</v>
      </c>
    </row>
    <row r="101" hidden="1" spans="1:7">
      <c r="A101" s="22">
        <v>22499</v>
      </c>
      <c r="B101" s="22" t="s">
        <v>2179</v>
      </c>
      <c r="C101" s="22">
        <v>190</v>
      </c>
      <c r="D101" s="22">
        <v>190</v>
      </c>
      <c r="E101" s="193">
        <f t="shared" si="10"/>
        <v>0</v>
      </c>
      <c r="F101" s="124">
        <f t="shared" si="11"/>
        <v>0</v>
      </c>
      <c r="G101" t="str">
        <f t="shared" ref="G101" si="18">A101&amp;B101&amp;C101&amp;"万元，较上年预算数增加"&amp;E101&amp;"万元，增长"&amp;F101&amp;"%。"</f>
        <v>22499其他灾害防治及应急管理支出190万元，较上年预算数增加0万元，增长0%。</v>
      </c>
    </row>
    <row r="102" hidden="1" spans="1:7">
      <c r="A102" s="22">
        <v>22701</v>
      </c>
      <c r="B102" s="22" t="s">
        <v>2180</v>
      </c>
      <c r="C102" s="22">
        <v>800</v>
      </c>
      <c r="D102" s="22">
        <v>700</v>
      </c>
      <c r="E102" s="193">
        <f t="shared" si="10"/>
        <v>100</v>
      </c>
      <c r="F102" s="124">
        <f t="shared" si="11"/>
        <v>14.29</v>
      </c>
      <c r="G102" t="str">
        <f>A102&amp;B102&amp;C102&amp;"万元，较上年预算数增加"&amp;E102&amp;"万元，增长"&amp;F102&amp;"%。主要原因是人员增加，工资福利及公用经费等支出增加。"</f>
        <v>22701预备费800万元，较上年预算数增加100万元，增长14.29%。主要原因是人员增加，工资福利及公用经费等支出增加。</v>
      </c>
    </row>
    <row r="103" hidden="1" spans="1:7">
      <c r="A103" s="22">
        <v>23203</v>
      </c>
      <c r="B103" s="22" t="s">
        <v>2194</v>
      </c>
      <c r="C103" s="22">
        <v>5223</v>
      </c>
      <c r="D103" s="22">
        <v>3935</v>
      </c>
      <c r="E103" s="193">
        <f t="shared" si="10"/>
        <v>1288</v>
      </c>
      <c r="F103" s="124">
        <f t="shared" si="11"/>
        <v>32.73</v>
      </c>
      <c r="G103" s="106" t="str">
        <f>A103&amp;B103&amp;C103&amp;"万元，较上年预算数增加"&amp;E103&amp;"万元，增长"&amp;F103&amp;"%。主要原因是债券应付利息增加。"</f>
        <v>23203地方政府一般债务付息支出5223万元，较上年预算数增加1288万元，增长32.73%。主要原因是债券应付利息增加。</v>
      </c>
    </row>
    <row r="104" hidden="1" spans="1:7">
      <c r="A104" s="22">
        <v>22902</v>
      </c>
      <c r="B104" s="22" t="s">
        <v>2208</v>
      </c>
      <c r="C104" s="22">
        <v>500</v>
      </c>
      <c r="D104" s="22"/>
      <c r="E104" s="193">
        <f t="shared" si="10"/>
        <v>500</v>
      </c>
      <c r="F104" s="209">
        <v>0</v>
      </c>
      <c r="G104" s="210" t="str">
        <f>A104&amp;B104&amp;C104&amp;"万元，较上年预算数增加"&amp;E104&amp;"万元。主要原因是人员增加，工资福利及公用经费等支出增加。"</f>
        <v>22902年初预留500万元，较上年预算数增加500万元。主要原因是人员增加，工资福利及公用经费等支出增加。</v>
      </c>
    </row>
    <row r="105" hidden="1" spans="1:7">
      <c r="A105" s="22">
        <v>22999</v>
      </c>
      <c r="B105" s="22" t="s">
        <v>1874</v>
      </c>
      <c r="C105" s="22">
        <v>1000</v>
      </c>
      <c r="D105" s="22">
        <v>600</v>
      </c>
      <c r="E105" s="193">
        <f t="shared" si="10"/>
        <v>400</v>
      </c>
      <c r="F105" s="124">
        <f t="shared" si="11"/>
        <v>66.67</v>
      </c>
      <c r="G105" t="str">
        <f>A105&amp;B105&amp;C105&amp;"万元，较上年预算数增加"&amp;E105&amp;"万元，增长"&amp;F105&amp;"%。主要原因是人员增加，工资福利及公用经费等支出增加。"</f>
        <v>22999其他支出1000万元，较上年预算数增加400万元，增长66.67%。主要原因是人员增加，工资福利及公用经费等支出增加。</v>
      </c>
    </row>
    <row r="121" spans="1:5">
      <c r="A121" s="214" t="s">
        <v>164</v>
      </c>
      <c r="B121" s="215">
        <v>2019</v>
      </c>
      <c r="C121" s="216">
        <v>2018</v>
      </c>
      <c r="D121" s="217" t="s">
        <v>2215</v>
      </c>
      <c r="E121" s="216" t="s">
        <v>2218</v>
      </c>
    </row>
    <row r="122" spans="1:6">
      <c r="A122" s="218" t="s">
        <v>1860</v>
      </c>
      <c r="B122" s="219">
        <v>14937</v>
      </c>
      <c r="C122" s="219">
        <v>10629</v>
      </c>
      <c r="D122" s="220">
        <f>B122-C122</f>
        <v>4308</v>
      </c>
      <c r="E122" s="124">
        <f>ROUND(D122/C122*100,2)</f>
        <v>40.53</v>
      </c>
      <c r="F122" t="str">
        <f>A122&amp;B122&amp;"万元，较2018年预算数增加"&amp;D122&amp;"万元，增长"&amp;E122&amp;"%。其中："</f>
        <v>一般公共服务14937万元，较2018年预算数增加4308万元，增长40.53%。其中：</v>
      </c>
    </row>
    <row r="123" spans="1:6">
      <c r="A123" s="218" t="s">
        <v>522</v>
      </c>
      <c r="B123" s="221">
        <v>248</v>
      </c>
      <c r="C123" s="221">
        <v>259</v>
      </c>
      <c r="D123" s="220">
        <f t="shared" ref="D123:D142" si="19">B123-C123</f>
        <v>-11</v>
      </c>
      <c r="E123" s="124">
        <f t="shared" ref="E123:E142" si="20">ROUND(D123/C123*100,2)</f>
        <v>-4.25</v>
      </c>
      <c r="F123" s="189" t="str">
        <f>A123&amp;B123&amp;"万元，较2018年预算数减少"&amp;-D123&amp;"万元，下降"&amp;-E123&amp;"%。其中："</f>
        <v>国防支出248万元，较2018年预算数减少11万元，下降4.25%。其中：</v>
      </c>
    </row>
    <row r="124" spans="1:6">
      <c r="A124" s="218" t="s">
        <v>545</v>
      </c>
      <c r="B124" s="221">
        <v>4940</v>
      </c>
      <c r="C124" s="221">
        <v>4537</v>
      </c>
      <c r="D124" s="220">
        <f t="shared" si="19"/>
        <v>403</v>
      </c>
      <c r="E124" s="124">
        <f t="shared" si="20"/>
        <v>8.88</v>
      </c>
      <c r="F124" t="str">
        <f>A124&amp;B124&amp;"万元，较2018年预算数增加"&amp;D124&amp;"万元，增长"&amp;E124&amp;"%。其中："</f>
        <v>公共安全支出4940万元，较2018年预算数增加403万元，增长8.88%。其中：</v>
      </c>
    </row>
    <row r="125" spans="1:6">
      <c r="A125" s="218" t="s">
        <v>642</v>
      </c>
      <c r="B125" s="221">
        <v>20663</v>
      </c>
      <c r="C125" s="221">
        <v>21782</v>
      </c>
      <c r="D125" s="220">
        <f t="shared" si="19"/>
        <v>-1119</v>
      </c>
      <c r="E125" s="124">
        <f t="shared" si="20"/>
        <v>-5.14</v>
      </c>
      <c r="F125" s="189" t="str">
        <f>A125&amp;B125&amp;"万元，较2018年预算数减少"&amp;-D125&amp;"万元，下降"&amp;-E125&amp;"%。其中："</f>
        <v>教育支出20663万元，较2018年预算数减少1119万元，下降5.14%。其中：</v>
      </c>
    </row>
    <row r="126" spans="1:6">
      <c r="A126" s="218" t="s">
        <v>743</v>
      </c>
      <c r="B126" s="221">
        <v>810</v>
      </c>
      <c r="C126" s="221">
        <v>631</v>
      </c>
      <c r="D126" s="220">
        <f t="shared" si="19"/>
        <v>179</v>
      </c>
      <c r="E126" s="124">
        <f t="shared" si="20"/>
        <v>28.37</v>
      </c>
      <c r="F126" t="str">
        <f t="shared" ref="F126:F133" si="21">A126&amp;B126&amp;"万元，较2018年预算数增加"&amp;D126&amp;"万元，增长"&amp;E126&amp;"%。其中："</f>
        <v>科学技术支出810万元，较2018年预算数增加179万元，增长28.37%。其中：</v>
      </c>
    </row>
    <row r="127" spans="1:6">
      <c r="A127" s="218" t="s">
        <v>2219</v>
      </c>
      <c r="B127" s="193">
        <v>1034</v>
      </c>
      <c r="C127" s="193">
        <v>968</v>
      </c>
      <c r="D127" s="220">
        <f t="shared" si="19"/>
        <v>66</v>
      </c>
      <c r="E127" s="124">
        <f t="shared" si="20"/>
        <v>6.82</v>
      </c>
      <c r="F127" t="str">
        <f t="shared" si="21"/>
        <v>文化旅游体育与传媒支出1034万元，较2018年预算数增加66万元，增长6.82%。其中：</v>
      </c>
    </row>
    <row r="128" spans="1:6">
      <c r="A128" s="218" t="s">
        <v>921</v>
      </c>
      <c r="B128" s="221">
        <v>9572</v>
      </c>
      <c r="C128" s="221">
        <v>5346</v>
      </c>
      <c r="D128" s="220">
        <f t="shared" si="19"/>
        <v>4226</v>
      </c>
      <c r="E128" s="124">
        <f t="shared" si="20"/>
        <v>79.05</v>
      </c>
      <c r="F128" t="str">
        <f t="shared" si="21"/>
        <v>社会保障和就业支出9572万元，较2018年预算数增加4226万元，增长79.05%。其中：</v>
      </c>
    </row>
    <row r="129" spans="1:6">
      <c r="A129" s="218" t="s">
        <v>1122</v>
      </c>
      <c r="B129" s="221">
        <v>5949</v>
      </c>
      <c r="C129" s="221">
        <v>5777</v>
      </c>
      <c r="D129" s="220">
        <f t="shared" si="19"/>
        <v>172</v>
      </c>
      <c r="E129" s="124">
        <f t="shared" si="20"/>
        <v>2.98</v>
      </c>
      <c r="F129" t="str">
        <f t="shared" si="21"/>
        <v>卫生健康支出5949万元，较2018年预算数增加172万元，增长2.98%。其中：</v>
      </c>
    </row>
    <row r="130" spans="1:6">
      <c r="A130" s="218" t="s">
        <v>2220</v>
      </c>
      <c r="B130" s="221">
        <v>4333</v>
      </c>
      <c r="C130" s="221">
        <v>4059</v>
      </c>
      <c r="D130" s="220">
        <f t="shared" si="19"/>
        <v>274</v>
      </c>
      <c r="E130" s="124">
        <f t="shared" si="20"/>
        <v>6.75</v>
      </c>
      <c r="F130" t="str">
        <f t="shared" si="21"/>
        <v>节能环保支出4333万元，较2018年预算数增加274万元，增长6.75%。其中：</v>
      </c>
    </row>
    <row r="131" spans="1:6">
      <c r="A131" s="218" t="s">
        <v>1374</v>
      </c>
      <c r="B131" s="221">
        <v>2323</v>
      </c>
      <c r="C131" s="221">
        <v>2218</v>
      </c>
      <c r="D131" s="220">
        <f t="shared" si="19"/>
        <v>105</v>
      </c>
      <c r="E131" s="124">
        <f t="shared" si="20"/>
        <v>4.73</v>
      </c>
      <c r="F131" t="str">
        <f t="shared" si="21"/>
        <v>城乡社区支出2323万元，较2018年预算数增加105万元，增长4.73%。其中：</v>
      </c>
    </row>
    <row r="132" spans="1:6">
      <c r="A132" s="218" t="s">
        <v>1408</v>
      </c>
      <c r="B132" s="221">
        <v>10599</v>
      </c>
      <c r="C132" s="221">
        <v>9938</v>
      </c>
      <c r="D132" s="220">
        <f t="shared" si="19"/>
        <v>661</v>
      </c>
      <c r="E132" s="124">
        <f t="shared" si="20"/>
        <v>6.65</v>
      </c>
      <c r="F132" t="str">
        <f t="shared" si="21"/>
        <v>农林水支出10599万元，较2018年预算数增加661万元，增长6.65%。其中：</v>
      </c>
    </row>
    <row r="133" spans="1:6">
      <c r="A133" s="218" t="s">
        <v>1621</v>
      </c>
      <c r="B133" s="221">
        <v>1336</v>
      </c>
      <c r="C133" s="221">
        <v>1295</v>
      </c>
      <c r="D133" s="220">
        <f t="shared" si="19"/>
        <v>41</v>
      </c>
      <c r="E133" s="124">
        <f t="shared" si="20"/>
        <v>3.17</v>
      </c>
      <c r="F133" t="str">
        <f t="shared" si="21"/>
        <v>交通运输支出1336万元，较2018年预算数增加41万元，增长3.17%。其中：</v>
      </c>
    </row>
    <row r="134" spans="1:6">
      <c r="A134" s="218" t="s">
        <v>1721</v>
      </c>
      <c r="B134" s="221">
        <v>2853</v>
      </c>
      <c r="C134" s="221">
        <v>3056</v>
      </c>
      <c r="D134" s="220">
        <f t="shared" si="19"/>
        <v>-203</v>
      </c>
      <c r="E134" s="124">
        <f t="shared" si="20"/>
        <v>-6.64</v>
      </c>
      <c r="F134" s="189" t="str">
        <f>A134&amp;B134&amp;"万元，较2018年预算数减少"&amp;-D134&amp;"万元，下降"&amp;-E134&amp;"%。其中："</f>
        <v>资源勘探信息等支出2853万元，较2018年预算数减少203万元，下降6.64%。其中：</v>
      </c>
    </row>
    <row r="135" spans="1:6">
      <c r="A135" s="218" t="s">
        <v>1813</v>
      </c>
      <c r="B135" s="221">
        <v>162</v>
      </c>
      <c r="C135" s="221">
        <v>172</v>
      </c>
      <c r="D135" s="220">
        <f t="shared" si="19"/>
        <v>-10</v>
      </c>
      <c r="E135" s="124">
        <f t="shared" si="20"/>
        <v>-5.81</v>
      </c>
      <c r="F135" s="189" t="str">
        <f>A135&amp;B135&amp;"万元，较2018年预算数减少"&amp;-D135&amp;"万元，下降"&amp;-E135&amp;"%。其中："</f>
        <v>商业服务业等支出162万元，较2018年预算数减少10万元，下降5.81%。其中：</v>
      </c>
    </row>
    <row r="136" spans="1:6">
      <c r="A136" s="218" t="s">
        <v>1876</v>
      </c>
      <c r="B136" s="221">
        <v>1073</v>
      </c>
      <c r="C136" s="221">
        <v>1002</v>
      </c>
      <c r="D136" s="220">
        <f t="shared" si="19"/>
        <v>71</v>
      </c>
      <c r="E136" s="124">
        <f t="shared" si="20"/>
        <v>7.09</v>
      </c>
      <c r="F136" t="str">
        <f>A136&amp;B136&amp;"万元，较2018年预算数增加"&amp;D136&amp;"万元，增长"&amp;E136&amp;"%。其中："</f>
        <v>自然资源海洋气象等支出1073万元，较2018年预算数增加71万元，增长7.09%。其中：</v>
      </c>
    </row>
    <row r="137" spans="1:6">
      <c r="A137" s="218" t="s">
        <v>1973</v>
      </c>
      <c r="B137" s="221">
        <v>716</v>
      </c>
      <c r="C137" s="221">
        <v>680</v>
      </c>
      <c r="D137" s="220">
        <f t="shared" si="19"/>
        <v>36</v>
      </c>
      <c r="E137" s="124">
        <f t="shared" si="20"/>
        <v>5.29</v>
      </c>
      <c r="F137" t="str">
        <f>A137&amp;B137&amp;"万元，较2018年预算数增加"&amp;D137&amp;"万元，增长"&amp;E137&amp;"%。其中："</f>
        <v>住房保障支出716万元，较2018年预算数增加36万元，增长5.29%。其中：</v>
      </c>
    </row>
    <row r="138" spans="1:6">
      <c r="A138" s="218" t="s">
        <v>2008</v>
      </c>
      <c r="B138" s="221">
        <v>95</v>
      </c>
      <c r="C138" s="221">
        <v>98</v>
      </c>
      <c r="D138" s="220">
        <f t="shared" si="19"/>
        <v>-3</v>
      </c>
      <c r="E138" s="124">
        <f t="shared" si="20"/>
        <v>-3.06</v>
      </c>
      <c r="F138" s="189" t="str">
        <f>A138&amp;B138&amp;"万元，较2018年预算数减少"&amp;-D138&amp;"万元，下降"&amp;-E138&amp;"%。其中："</f>
        <v>粮油物资储备支出95万元，较2018年预算数减少3万元，下降3.06%。其中：</v>
      </c>
    </row>
    <row r="139" spans="1:6">
      <c r="A139" s="222" t="s">
        <v>2221</v>
      </c>
      <c r="B139" s="221">
        <v>756</v>
      </c>
      <c r="C139" s="221">
        <v>706</v>
      </c>
      <c r="D139" s="220">
        <f t="shared" si="19"/>
        <v>50</v>
      </c>
      <c r="E139" s="124">
        <f t="shared" si="20"/>
        <v>7.08</v>
      </c>
      <c r="F139" t="str">
        <f>A139&amp;B139&amp;"万元，较2018年预算数增加"&amp;D139&amp;"万元，增长"&amp;E139&amp;"%。其中："</f>
        <v>灾害防治及应急管理支出756万元，较2018年预算数增加50万元，增长7.08%。其中：</v>
      </c>
    </row>
    <row r="140" spans="1:6">
      <c r="A140" s="218" t="s">
        <v>2180</v>
      </c>
      <c r="B140" s="218">
        <v>800</v>
      </c>
      <c r="C140" s="218">
        <v>700</v>
      </c>
      <c r="D140" s="220">
        <f t="shared" si="19"/>
        <v>100</v>
      </c>
      <c r="E140" s="124">
        <f t="shared" si="20"/>
        <v>14.29</v>
      </c>
      <c r="F140" t="str">
        <f>A140&amp;B140&amp;"万元，较2018年预算数增加"&amp;D140&amp;"万元，增长"&amp;E140&amp;"%。其中："</f>
        <v>预备费800万元，较2018年预算数增加100万元，增长14.29%。其中：</v>
      </c>
    </row>
    <row r="141" spans="1:6">
      <c r="A141" s="218" t="s">
        <v>2192</v>
      </c>
      <c r="B141" s="193">
        <v>5223</v>
      </c>
      <c r="C141" s="193">
        <v>3935</v>
      </c>
      <c r="D141" s="220">
        <f t="shared" si="19"/>
        <v>1288</v>
      </c>
      <c r="E141" s="124">
        <f t="shared" si="20"/>
        <v>32.73</v>
      </c>
      <c r="F141" t="str">
        <f>A141&amp;B141&amp;"万元，较2018年预算数增加"&amp;D141&amp;"万元，增长"&amp;E141&amp;"%。其中："</f>
        <v>债务付息支出5223万元，较2018年预算数增加1288万元，增长32.73%。其中：</v>
      </c>
    </row>
    <row r="142" spans="1:6">
      <c r="A142" s="218" t="s">
        <v>1874</v>
      </c>
      <c r="B142" s="193">
        <v>1500</v>
      </c>
      <c r="C142" s="193">
        <v>600</v>
      </c>
      <c r="D142" s="220">
        <f t="shared" si="19"/>
        <v>900</v>
      </c>
      <c r="E142" s="124">
        <f t="shared" si="20"/>
        <v>150</v>
      </c>
      <c r="F142" t="str">
        <f>A142&amp;B142&amp;"万元，较2018年预算数增加"&amp;D142&amp;"万元，增长"&amp;E142&amp;"%。其中："</f>
        <v>其他支出1500万元，较2018年预算数增加900万元，增长150%。其中：</v>
      </c>
    </row>
  </sheetData>
  <autoFilter xmlns:etc="http://www.wps.cn/officeDocument/2017/etCustomData" ref="A1:G105" etc:filterBottomFollowUsedRange="0">
    <filterColumn colId="5">
      <customFilters>
        <customFilter operator="lessThan" val="0"/>
      </customFilters>
    </filterColumn>
    <extLst/>
  </autoFilter>
  <pageMargins left="0.7" right="0.7" top="0.75" bottom="0.75" header="0.3" footer="0.3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4" workbookViewId="0">
      <selection activeCell="B4" sqref="B4:D4"/>
    </sheetView>
  </sheetViews>
  <sheetFormatPr defaultColWidth="9" defaultRowHeight="11.25" outlineLevelCol="6"/>
  <cols>
    <col min="1" max="1" width="37.625" style="178" customWidth="1"/>
    <col min="2" max="2" width="13" style="178" customWidth="1"/>
    <col min="3" max="3" width="13.5" style="178" customWidth="1"/>
    <col min="4" max="4" width="15.5" style="178" customWidth="1"/>
    <col min="5" max="242" width="9" style="178"/>
    <col min="243" max="243" width="20.125" style="178" customWidth="1"/>
    <col min="244" max="244" width="9.625" style="178" customWidth="1"/>
    <col min="245" max="245" width="8.625" style="178" customWidth="1"/>
    <col min="246" max="246" width="8.875" style="178" customWidth="1"/>
    <col min="247" max="249" width="7.625" style="178" customWidth="1"/>
    <col min="250" max="250" width="8.125" style="178" customWidth="1"/>
    <col min="251" max="251" width="7.625" style="178" customWidth="1"/>
    <col min="252" max="252" width="9" style="178" customWidth="1"/>
    <col min="253" max="498" width="9" style="178"/>
    <col min="499" max="499" width="20.125" style="178" customWidth="1"/>
    <col min="500" max="500" width="9.625" style="178" customWidth="1"/>
    <col min="501" max="501" width="8.625" style="178" customWidth="1"/>
    <col min="502" max="502" width="8.875" style="178" customWidth="1"/>
    <col min="503" max="505" width="7.625" style="178" customWidth="1"/>
    <col min="506" max="506" width="8.125" style="178" customWidth="1"/>
    <col min="507" max="507" width="7.625" style="178" customWidth="1"/>
    <col min="508" max="508" width="9" style="178" customWidth="1"/>
    <col min="509" max="754" width="9" style="178"/>
    <col min="755" max="755" width="20.125" style="178" customWidth="1"/>
    <col min="756" max="756" width="9.625" style="178" customWidth="1"/>
    <col min="757" max="757" width="8.625" style="178" customWidth="1"/>
    <col min="758" max="758" width="8.875" style="178" customWidth="1"/>
    <col min="759" max="761" width="7.625" style="178" customWidth="1"/>
    <col min="762" max="762" width="8.125" style="178" customWidth="1"/>
    <col min="763" max="763" width="7.625" style="178" customWidth="1"/>
    <col min="764" max="764" width="9" style="178" customWidth="1"/>
    <col min="765" max="1010" width="9" style="178"/>
    <col min="1011" max="1011" width="20.125" style="178" customWidth="1"/>
    <col min="1012" max="1012" width="9.625" style="178" customWidth="1"/>
    <col min="1013" max="1013" width="8.625" style="178" customWidth="1"/>
    <col min="1014" max="1014" width="8.875" style="178" customWidth="1"/>
    <col min="1015" max="1017" width="7.625" style="178" customWidth="1"/>
    <col min="1018" max="1018" width="8.125" style="178" customWidth="1"/>
    <col min="1019" max="1019" width="7.625" style="178" customWidth="1"/>
    <col min="1020" max="1020" width="9" style="178" customWidth="1"/>
    <col min="1021" max="1266" width="9" style="178"/>
    <col min="1267" max="1267" width="20.125" style="178" customWidth="1"/>
    <col min="1268" max="1268" width="9.625" style="178" customWidth="1"/>
    <col min="1269" max="1269" width="8.625" style="178" customWidth="1"/>
    <col min="1270" max="1270" width="8.875" style="178" customWidth="1"/>
    <col min="1271" max="1273" width="7.625" style="178" customWidth="1"/>
    <col min="1274" max="1274" width="8.125" style="178" customWidth="1"/>
    <col min="1275" max="1275" width="7.625" style="178" customWidth="1"/>
    <col min="1276" max="1276" width="9" style="178" customWidth="1"/>
    <col min="1277" max="1522" width="9" style="178"/>
    <col min="1523" max="1523" width="20.125" style="178" customWidth="1"/>
    <col min="1524" max="1524" width="9.625" style="178" customWidth="1"/>
    <col min="1525" max="1525" width="8.625" style="178" customWidth="1"/>
    <col min="1526" max="1526" width="8.875" style="178" customWidth="1"/>
    <col min="1527" max="1529" width="7.625" style="178" customWidth="1"/>
    <col min="1530" max="1530" width="8.125" style="178" customWidth="1"/>
    <col min="1531" max="1531" width="7.625" style="178" customWidth="1"/>
    <col min="1532" max="1532" width="9" style="178" customWidth="1"/>
    <col min="1533" max="1778" width="9" style="178"/>
    <col min="1779" max="1779" width="20.125" style="178" customWidth="1"/>
    <col min="1780" max="1780" width="9.625" style="178" customWidth="1"/>
    <col min="1781" max="1781" width="8.625" style="178" customWidth="1"/>
    <col min="1782" max="1782" width="8.875" style="178" customWidth="1"/>
    <col min="1783" max="1785" width="7.625" style="178" customWidth="1"/>
    <col min="1786" max="1786" width="8.125" style="178" customWidth="1"/>
    <col min="1787" max="1787" width="7.625" style="178" customWidth="1"/>
    <col min="1788" max="1788" width="9" style="178" customWidth="1"/>
    <col min="1789" max="2034" width="9" style="178"/>
    <col min="2035" max="2035" width="20.125" style="178" customWidth="1"/>
    <col min="2036" max="2036" width="9.625" style="178" customWidth="1"/>
    <col min="2037" max="2037" width="8.625" style="178" customWidth="1"/>
    <col min="2038" max="2038" width="8.875" style="178" customWidth="1"/>
    <col min="2039" max="2041" width="7.625" style="178" customWidth="1"/>
    <col min="2042" max="2042" width="8.125" style="178" customWidth="1"/>
    <col min="2043" max="2043" width="7.625" style="178" customWidth="1"/>
    <col min="2044" max="2044" width="9" style="178" customWidth="1"/>
    <col min="2045" max="2290" width="9" style="178"/>
    <col min="2291" max="2291" width="20.125" style="178" customWidth="1"/>
    <col min="2292" max="2292" width="9.625" style="178" customWidth="1"/>
    <col min="2293" max="2293" width="8.625" style="178" customWidth="1"/>
    <col min="2294" max="2294" width="8.875" style="178" customWidth="1"/>
    <col min="2295" max="2297" width="7.625" style="178" customWidth="1"/>
    <col min="2298" max="2298" width="8.125" style="178" customWidth="1"/>
    <col min="2299" max="2299" width="7.625" style="178" customWidth="1"/>
    <col min="2300" max="2300" width="9" style="178" customWidth="1"/>
    <col min="2301" max="2546" width="9" style="178"/>
    <col min="2547" max="2547" width="20.125" style="178" customWidth="1"/>
    <col min="2548" max="2548" width="9.625" style="178" customWidth="1"/>
    <col min="2549" max="2549" width="8.625" style="178" customWidth="1"/>
    <col min="2550" max="2550" width="8.875" style="178" customWidth="1"/>
    <col min="2551" max="2553" width="7.625" style="178" customWidth="1"/>
    <col min="2554" max="2554" width="8.125" style="178" customWidth="1"/>
    <col min="2555" max="2555" width="7.625" style="178" customWidth="1"/>
    <col min="2556" max="2556" width="9" style="178" customWidth="1"/>
    <col min="2557" max="2802" width="9" style="178"/>
    <col min="2803" max="2803" width="20.125" style="178" customWidth="1"/>
    <col min="2804" max="2804" width="9.625" style="178" customWidth="1"/>
    <col min="2805" max="2805" width="8.625" style="178" customWidth="1"/>
    <col min="2806" max="2806" width="8.875" style="178" customWidth="1"/>
    <col min="2807" max="2809" width="7.625" style="178" customWidth="1"/>
    <col min="2810" max="2810" width="8.125" style="178" customWidth="1"/>
    <col min="2811" max="2811" width="7.625" style="178" customWidth="1"/>
    <col min="2812" max="2812" width="9" style="178" customWidth="1"/>
    <col min="2813" max="3058" width="9" style="178"/>
    <col min="3059" max="3059" width="20.125" style="178" customWidth="1"/>
    <col min="3060" max="3060" width="9.625" style="178" customWidth="1"/>
    <col min="3061" max="3061" width="8.625" style="178" customWidth="1"/>
    <col min="3062" max="3062" width="8.875" style="178" customWidth="1"/>
    <col min="3063" max="3065" width="7.625" style="178" customWidth="1"/>
    <col min="3066" max="3066" width="8.125" style="178" customWidth="1"/>
    <col min="3067" max="3067" width="7.625" style="178" customWidth="1"/>
    <col min="3068" max="3068" width="9" style="178" customWidth="1"/>
    <col min="3069" max="3314" width="9" style="178"/>
    <col min="3315" max="3315" width="20.125" style="178" customWidth="1"/>
    <col min="3316" max="3316" width="9.625" style="178" customWidth="1"/>
    <col min="3317" max="3317" width="8.625" style="178" customWidth="1"/>
    <col min="3318" max="3318" width="8.875" style="178" customWidth="1"/>
    <col min="3319" max="3321" width="7.625" style="178" customWidth="1"/>
    <col min="3322" max="3322" width="8.125" style="178" customWidth="1"/>
    <col min="3323" max="3323" width="7.625" style="178" customWidth="1"/>
    <col min="3324" max="3324" width="9" style="178" customWidth="1"/>
    <col min="3325" max="3570" width="9" style="178"/>
    <col min="3571" max="3571" width="20.125" style="178" customWidth="1"/>
    <col min="3572" max="3572" width="9.625" style="178" customWidth="1"/>
    <col min="3573" max="3573" width="8.625" style="178" customWidth="1"/>
    <col min="3574" max="3574" width="8.875" style="178" customWidth="1"/>
    <col min="3575" max="3577" width="7.625" style="178" customWidth="1"/>
    <col min="3578" max="3578" width="8.125" style="178" customWidth="1"/>
    <col min="3579" max="3579" width="7.625" style="178" customWidth="1"/>
    <col min="3580" max="3580" width="9" style="178" customWidth="1"/>
    <col min="3581" max="3826" width="9" style="178"/>
    <col min="3827" max="3827" width="20.125" style="178" customWidth="1"/>
    <col min="3828" max="3828" width="9.625" style="178" customWidth="1"/>
    <col min="3829" max="3829" width="8.625" style="178" customWidth="1"/>
    <col min="3830" max="3830" width="8.875" style="178" customWidth="1"/>
    <col min="3831" max="3833" width="7.625" style="178" customWidth="1"/>
    <col min="3834" max="3834" width="8.125" style="178" customWidth="1"/>
    <col min="3835" max="3835" width="7.625" style="178" customWidth="1"/>
    <col min="3836" max="3836" width="9" style="178" customWidth="1"/>
    <col min="3837" max="4082" width="9" style="178"/>
    <col min="4083" max="4083" width="20.125" style="178" customWidth="1"/>
    <col min="4084" max="4084" width="9.625" style="178" customWidth="1"/>
    <col min="4085" max="4085" width="8.625" style="178" customWidth="1"/>
    <col min="4086" max="4086" width="8.875" style="178" customWidth="1"/>
    <col min="4087" max="4089" width="7.625" style="178" customWidth="1"/>
    <col min="4090" max="4090" width="8.125" style="178" customWidth="1"/>
    <col min="4091" max="4091" width="7.625" style="178" customWidth="1"/>
    <col min="4092" max="4092" width="9" style="178" customWidth="1"/>
    <col min="4093" max="4338" width="9" style="178"/>
    <col min="4339" max="4339" width="20.125" style="178" customWidth="1"/>
    <col min="4340" max="4340" width="9.625" style="178" customWidth="1"/>
    <col min="4341" max="4341" width="8.625" style="178" customWidth="1"/>
    <col min="4342" max="4342" width="8.875" style="178" customWidth="1"/>
    <col min="4343" max="4345" width="7.625" style="178" customWidth="1"/>
    <col min="4346" max="4346" width="8.125" style="178" customWidth="1"/>
    <col min="4347" max="4347" width="7.625" style="178" customWidth="1"/>
    <col min="4348" max="4348" width="9" style="178" customWidth="1"/>
    <col min="4349" max="4594" width="9" style="178"/>
    <col min="4595" max="4595" width="20.125" style="178" customWidth="1"/>
    <col min="4596" max="4596" width="9.625" style="178" customWidth="1"/>
    <col min="4597" max="4597" width="8.625" style="178" customWidth="1"/>
    <col min="4598" max="4598" width="8.875" style="178" customWidth="1"/>
    <col min="4599" max="4601" width="7.625" style="178" customWidth="1"/>
    <col min="4602" max="4602" width="8.125" style="178" customWidth="1"/>
    <col min="4603" max="4603" width="7.625" style="178" customWidth="1"/>
    <col min="4604" max="4604" width="9" style="178" customWidth="1"/>
    <col min="4605" max="4850" width="9" style="178"/>
    <col min="4851" max="4851" width="20.125" style="178" customWidth="1"/>
    <col min="4852" max="4852" width="9.625" style="178" customWidth="1"/>
    <col min="4853" max="4853" width="8.625" style="178" customWidth="1"/>
    <col min="4854" max="4854" width="8.875" style="178" customWidth="1"/>
    <col min="4855" max="4857" width="7.625" style="178" customWidth="1"/>
    <col min="4858" max="4858" width="8.125" style="178" customWidth="1"/>
    <col min="4859" max="4859" width="7.625" style="178" customWidth="1"/>
    <col min="4860" max="4860" width="9" style="178" customWidth="1"/>
    <col min="4861" max="5106" width="9" style="178"/>
    <col min="5107" max="5107" width="20.125" style="178" customWidth="1"/>
    <col min="5108" max="5108" width="9.625" style="178" customWidth="1"/>
    <col min="5109" max="5109" width="8.625" style="178" customWidth="1"/>
    <col min="5110" max="5110" width="8.875" style="178" customWidth="1"/>
    <col min="5111" max="5113" width="7.625" style="178" customWidth="1"/>
    <col min="5114" max="5114" width="8.125" style="178" customWidth="1"/>
    <col min="5115" max="5115" width="7.625" style="178" customWidth="1"/>
    <col min="5116" max="5116" width="9" style="178" customWidth="1"/>
    <col min="5117" max="5362" width="9" style="178"/>
    <col min="5363" max="5363" width="20.125" style="178" customWidth="1"/>
    <col min="5364" max="5364" width="9.625" style="178" customWidth="1"/>
    <col min="5365" max="5365" width="8.625" style="178" customWidth="1"/>
    <col min="5366" max="5366" width="8.875" style="178" customWidth="1"/>
    <col min="5367" max="5369" width="7.625" style="178" customWidth="1"/>
    <col min="5370" max="5370" width="8.125" style="178" customWidth="1"/>
    <col min="5371" max="5371" width="7.625" style="178" customWidth="1"/>
    <col min="5372" max="5372" width="9" style="178" customWidth="1"/>
    <col min="5373" max="5618" width="9" style="178"/>
    <col min="5619" max="5619" width="20.125" style="178" customWidth="1"/>
    <col min="5620" max="5620" width="9.625" style="178" customWidth="1"/>
    <col min="5621" max="5621" width="8.625" style="178" customWidth="1"/>
    <col min="5622" max="5622" width="8.875" style="178" customWidth="1"/>
    <col min="5623" max="5625" width="7.625" style="178" customWidth="1"/>
    <col min="5626" max="5626" width="8.125" style="178" customWidth="1"/>
    <col min="5627" max="5627" width="7.625" style="178" customWidth="1"/>
    <col min="5628" max="5628" width="9" style="178" customWidth="1"/>
    <col min="5629" max="5874" width="9" style="178"/>
    <col min="5875" max="5875" width="20.125" style="178" customWidth="1"/>
    <col min="5876" max="5876" width="9.625" style="178" customWidth="1"/>
    <col min="5877" max="5877" width="8.625" style="178" customWidth="1"/>
    <col min="5878" max="5878" width="8.875" style="178" customWidth="1"/>
    <col min="5879" max="5881" width="7.625" style="178" customWidth="1"/>
    <col min="5882" max="5882" width="8.125" style="178" customWidth="1"/>
    <col min="5883" max="5883" width="7.625" style="178" customWidth="1"/>
    <col min="5884" max="5884" width="9" style="178" customWidth="1"/>
    <col min="5885" max="6130" width="9" style="178"/>
    <col min="6131" max="6131" width="20.125" style="178" customWidth="1"/>
    <col min="6132" max="6132" width="9.625" style="178" customWidth="1"/>
    <col min="6133" max="6133" width="8.625" style="178" customWidth="1"/>
    <col min="6134" max="6134" width="8.875" style="178" customWidth="1"/>
    <col min="6135" max="6137" width="7.625" style="178" customWidth="1"/>
    <col min="6138" max="6138" width="8.125" style="178" customWidth="1"/>
    <col min="6139" max="6139" width="7.625" style="178" customWidth="1"/>
    <col min="6140" max="6140" width="9" style="178" customWidth="1"/>
    <col min="6141" max="6386" width="9" style="178"/>
    <col min="6387" max="6387" width="20.125" style="178" customWidth="1"/>
    <col min="6388" max="6388" width="9.625" style="178" customWidth="1"/>
    <col min="6389" max="6389" width="8.625" style="178" customWidth="1"/>
    <col min="6390" max="6390" width="8.875" style="178" customWidth="1"/>
    <col min="6391" max="6393" width="7.625" style="178" customWidth="1"/>
    <col min="6394" max="6394" width="8.125" style="178" customWidth="1"/>
    <col min="6395" max="6395" width="7.625" style="178" customWidth="1"/>
    <col min="6396" max="6396" width="9" style="178" customWidth="1"/>
    <col min="6397" max="6642" width="9" style="178"/>
    <col min="6643" max="6643" width="20.125" style="178" customWidth="1"/>
    <col min="6644" max="6644" width="9.625" style="178" customWidth="1"/>
    <col min="6645" max="6645" width="8.625" style="178" customWidth="1"/>
    <col min="6646" max="6646" width="8.875" style="178" customWidth="1"/>
    <col min="6647" max="6649" width="7.625" style="178" customWidth="1"/>
    <col min="6650" max="6650" width="8.125" style="178" customWidth="1"/>
    <col min="6651" max="6651" width="7.625" style="178" customWidth="1"/>
    <col min="6652" max="6652" width="9" style="178" customWidth="1"/>
    <col min="6653" max="6898" width="9" style="178"/>
    <col min="6899" max="6899" width="20.125" style="178" customWidth="1"/>
    <col min="6900" max="6900" width="9.625" style="178" customWidth="1"/>
    <col min="6901" max="6901" width="8.625" style="178" customWidth="1"/>
    <col min="6902" max="6902" width="8.875" style="178" customWidth="1"/>
    <col min="6903" max="6905" width="7.625" style="178" customWidth="1"/>
    <col min="6906" max="6906" width="8.125" style="178" customWidth="1"/>
    <col min="6907" max="6907" width="7.625" style="178" customWidth="1"/>
    <col min="6908" max="6908" width="9" style="178" customWidth="1"/>
    <col min="6909" max="7154" width="9" style="178"/>
    <col min="7155" max="7155" width="20.125" style="178" customWidth="1"/>
    <col min="7156" max="7156" width="9.625" style="178" customWidth="1"/>
    <col min="7157" max="7157" width="8.625" style="178" customWidth="1"/>
    <col min="7158" max="7158" width="8.875" style="178" customWidth="1"/>
    <col min="7159" max="7161" width="7.625" style="178" customWidth="1"/>
    <col min="7162" max="7162" width="8.125" style="178" customWidth="1"/>
    <col min="7163" max="7163" width="7.625" style="178" customWidth="1"/>
    <col min="7164" max="7164" width="9" style="178" customWidth="1"/>
    <col min="7165" max="7410" width="9" style="178"/>
    <col min="7411" max="7411" width="20.125" style="178" customWidth="1"/>
    <col min="7412" max="7412" width="9.625" style="178" customWidth="1"/>
    <col min="7413" max="7413" width="8.625" style="178" customWidth="1"/>
    <col min="7414" max="7414" width="8.875" style="178" customWidth="1"/>
    <col min="7415" max="7417" width="7.625" style="178" customWidth="1"/>
    <col min="7418" max="7418" width="8.125" style="178" customWidth="1"/>
    <col min="7419" max="7419" width="7.625" style="178" customWidth="1"/>
    <col min="7420" max="7420" width="9" style="178" customWidth="1"/>
    <col min="7421" max="7666" width="9" style="178"/>
    <col min="7667" max="7667" width="20.125" style="178" customWidth="1"/>
    <col min="7668" max="7668" width="9.625" style="178" customWidth="1"/>
    <col min="7669" max="7669" width="8.625" style="178" customWidth="1"/>
    <col min="7670" max="7670" width="8.875" style="178" customWidth="1"/>
    <col min="7671" max="7673" width="7.625" style="178" customWidth="1"/>
    <col min="7674" max="7674" width="8.125" style="178" customWidth="1"/>
    <col min="7675" max="7675" width="7.625" style="178" customWidth="1"/>
    <col min="7676" max="7676" width="9" style="178" customWidth="1"/>
    <col min="7677" max="7922" width="9" style="178"/>
    <col min="7923" max="7923" width="20.125" style="178" customWidth="1"/>
    <col min="7924" max="7924" width="9.625" style="178" customWidth="1"/>
    <col min="7925" max="7925" width="8.625" style="178" customWidth="1"/>
    <col min="7926" max="7926" width="8.875" style="178" customWidth="1"/>
    <col min="7927" max="7929" width="7.625" style="178" customWidth="1"/>
    <col min="7930" max="7930" width="8.125" style="178" customWidth="1"/>
    <col min="7931" max="7931" width="7.625" style="178" customWidth="1"/>
    <col min="7932" max="7932" width="9" style="178" customWidth="1"/>
    <col min="7933" max="8178" width="9" style="178"/>
    <col min="8179" max="8179" width="20.125" style="178" customWidth="1"/>
    <col min="8180" max="8180" width="9.625" style="178" customWidth="1"/>
    <col min="8181" max="8181" width="8.625" style="178" customWidth="1"/>
    <col min="8182" max="8182" width="8.875" style="178" customWidth="1"/>
    <col min="8183" max="8185" width="7.625" style="178" customWidth="1"/>
    <col min="8186" max="8186" width="8.125" style="178" customWidth="1"/>
    <col min="8187" max="8187" width="7.625" style="178" customWidth="1"/>
    <col min="8188" max="8188" width="9" style="178" customWidth="1"/>
    <col min="8189" max="8434" width="9" style="178"/>
    <col min="8435" max="8435" width="20.125" style="178" customWidth="1"/>
    <col min="8436" max="8436" width="9.625" style="178" customWidth="1"/>
    <col min="8437" max="8437" width="8.625" style="178" customWidth="1"/>
    <col min="8438" max="8438" width="8.875" style="178" customWidth="1"/>
    <col min="8439" max="8441" width="7.625" style="178" customWidth="1"/>
    <col min="8442" max="8442" width="8.125" style="178" customWidth="1"/>
    <col min="8443" max="8443" width="7.625" style="178" customWidth="1"/>
    <col min="8444" max="8444" width="9" style="178" customWidth="1"/>
    <col min="8445" max="8690" width="9" style="178"/>
    <col min="8691" max="8691" width="20.125" style="178" customWidth="1"/>
    <col min="8692" max="8692" width="9.625" style="178" customWidth="1"/>
    <col min="8693" max="8693" width="8.625" style="178" customWidth="1"/>
    <col min="8694" max="8694" width="8.875" style="178" customWidth="1"/>
    <col min="8695" max="8697" width="7.625" style="178" customWidth="1"/>
    <col min="8698" max="8698" width="8.125" style="178" customWidth="1"/>
    <col min="8699" max="8699" width="7.625" style="178" customWidth="1"/>
    <col min="8700" max="8700" width="9" style="178" customWidth="1"/>
    <col min="8701" max="8946" width="9" style="178"/>
    <col min="8947" max="8947" width="20.125" style="178" customWidth="1"/>
    <col min="8948" max="8948" width="9.625" style="178" customWidth="1"/>
    <col min="8949" max="8949" width="8.625" style="178" customWidth="1"/>
    <col min="8950" max="8950" width="8.875" style="178" customWidth="1"/>
    <col min="8951" max="8953" width="7.625" style="178" customWidth="1"/>
    <col min="8954" max="8954" width="8.125" style="178" customWidth="1"/>
    <col min="8955" max="8955" width="7.625" style="178" customWidth="1"/>
    <col min="8956" max="8956" width="9" style="178" customWidth="1"/>
    <col min="8957" max="9202" width="9" style="178"/>
    <col min="9203" max="9203" width="20.125" style="178" customWidth="1"/>
    <col min="9204" max="9204" width="9.625" style="178" customWidth="1"/>
    <col min="9205" max="9205" width="8.625" style="178" customWidth="1"/>
    <col min="9206" max="9206" width="8.875" style="178" customWidth="1"/>
    <col min="9207" max="9209" width="7.625" style="178" customWidth="1"/>
    <col min="9210" max="9210" width="8.125" style="178" customWidth="1"/>
    <col min="9211" max="9211" width="7.625" style="178" customWidth="1"/>
    <col min="9212" max="9212" width="9" style="178" customWidth="1"/>
    <col min="9213" max="9458" width="9" style="178"/>
    <col min="9459" max="9459" width="20.125" style="178" customWidth="1"/>
    <col min="9460" max="9460" width="9.625" style="178" customWidth="1"/>
    <col min="9461" max="9461" width="8.625" style="178" customWidth="1"/>
    <col min="9462" max="9462" width="8.875" style="178" customWidth="1"/>
    <col min="9463" max="9465" width="7.625" style="178" customWidth="1"/>
    <col min="9466" max="9466" width="8.125" style="178" customWidth="1"/>
    <col min="9467" max="9467" width="7.625" style="178" customWidth="1"/>
    <col min="9468" max="9468" width="9" style="178" customWidth="1"/>
    <col min="9469" max="9714" width="9" style="178"/>
    <col min="9715" max="9715" width="20.125" style="178" customWidth="1"/>
    <col min="9716" max="9716" width="9.625" style="178" customWidth="1"/>
    <col min="9717" max="9717" width="8.625" style="178" customWidth="1"/>
    <col min="9718" max="9718" width="8.875" style="178" customWidth="1"/>
    <col min="9719" max="9721" width="7.625" style="178" customWidth="1"/>
    <col min="9722" max="9722" width="8.125" style="178" customWidth="1"/>
    <col min="9723" max="9723" width="7.625" style="178" customWidth="1"/>
    <col min="9724" max="9724" width="9" style="178" customWidth="1"/>
    <col min="9725" max="9970" width="9" style="178"/>
    <col min="9971" max="9971" width="20.125" style="178" customWidth="1"/>
    <col min="9972" max="9972" width="9.625" style="178" customWidth="1"/>
    <col min="9973" max="9973" width="8.625" style="178" customWidth="1"/>
    <col min="9974" max="9974" width="8.875" style="178" customWidth="1"/>
    <col min="9975" max="9977" width="7.625" style="178" customWidth="1"/>
    <col min="9978" max="9978" width="8.125" style="178" customWidth="1"/>
    <col min="9979" max="9979" width="7.625" style="178" customWidth="1"/>
    <col min="9980" max="9980" width="9" style="178" customWidth="1"/>
    <col min="9981" max="10226" width="9" style="178"/>
    <col min="10227" max="10227" width="20.125" style="178" customWidth="1"/>
    <col min="10228" max="10228" width="9.625" style="178" customWidth="1"/>
    <col min="10229" max="10229" width="8.625" style="178" customWidth="1"/>
    <col min="10230" max="10230" width="8.875" style="178" customWidth="1"/>
    <col min="10231" max="10233" width="7.625" style="178" customWidth="1"/>
    <col min="10234" max="10234" width="8.125" style="178" customWidth="1"/>
    <col min="10235" max="10235" width="7.625" style="178" customWidth="1"/>
    <col min="10236" max="10236" width="9" style="178" customWidth="1"/>
    <col min="10237" max="10482" width="9" style="178"/>
    <col min="10483" max="10483" width="20.125" style="178" customWidth="1"/>
    <col min="10484" max="10484" width="9.625" style="178" customWidth="1"/>
    <col min="10485" max="10485" width="8.625" style="178" customWidth="1"/>
    <col min="10486" max="10486" width="8.875" style="178" customWidth="1"/>
    <col min="10487" max="10489" width="7.625" style="178" customWidth="1"/>
    <col min="10490" max="10490" width="8.125" style="178" customWidth="1"/>
    <col min="10491" max="10491" width="7.625" style="178" customWidth="1"/>
    <col min="10492" max="10492" width="9" style="178" customWidth="1"/>
    <col min="10493" max="10738" width="9" style="178"/>
    <col min="10739" max="10739" width="20.125" style="178" customWidth="1"/>
    <col min="10740" max="10740" width="9.625" style="178" customWidth="1"/>
    <col min="10741" max="10741" width="8.625" style="178" customWidth="1"/>
    <col min="10742" max="10742" width="8.875" style="178" customWidth="1"/>
    <col min="10743" max="10745" width="7.625" style="178" customWidth="1"/>
    <col min="10746" max="10746" width="8.125" style="178" customWidth="1"/>
    <col min="10747" max="10747" width="7.625" style="178" customWidth="1"/>
    <col min="10748" max="10748" width="9" style="178" customWidth="1"/>
    <col min="10749" max="10994" width="9" style="178"/>
    <col min="10995" max="10995" width="20.125" style="178" customWidth="1"/>
    <col min="10996" max="10996" width="9.625" style="178" customWidth="1"/>
    <col min="10997" max="10997" width="8.625" style="178" customWidth="1"/>
    <col min="10998" max="10998" width="8.875" style="178" customWidth="1"/>
    <col min="10999" max="11001" width="7.625" style="178" customWidth="1"/>
    <col min="11002" max="11002" width="8.125" style="178" customWidth="1"/>
    <col min="11003" max="11003" width="7.625" style="178" customWidth="1"/>
    <col min="11004" max="11004" width="9" style="178" customWidth="1"/>
    <col min="11005" max="11250" width="9" style="178"/>
    <col min="11251" max="11251" width="20.125" style="178" customWidth="1"/>
    <col min="11252" max="11252" width="9.625" style="178" customWidth="1"/>
    <col min="11253" max="11253" width="8.625" style="178" customWidth="1"/>
    <col min="11254" max="11254" width="8.875" style="178" customWidth="1"/>
    <col min="11255" max="11257" width="7.625" style="178" customWidth="1"/>
    <col min="11258" max="11258" width="8.125" style="178" customWidth="1"/>
    <col min="11259" max="11259" width="7.625" style="178" customWidth="1"/>
    <col min="11260" max="11260" width="9" style="178" customWidth="1"/>
    <col min="11261" max="11506" width="9" style="178"/>
    <col min="11507" max="11507" width="20.125" style="178" customWidth="1"/>
    <col min="11508" max="11508" width="9.625" style="178" customWidth="1"/>
    <col min="11509" max="11509" width="8.625" style="178" customWidth="1"/>
    <col min="11510" max="11510" width="8.875" style="178" customWidth="1"/>
    <col min="11511" max="11513" width="7.625" style="178" customWidth="1"/>
    <col min="11514" max="11514" width="8.125" style="178" customWidth="1"/>
    <col min="11515" max="11515" width="7.625" style="178" customWidth="1"/>
    <col min="11516" max="11516" width="9" style="178" customWidth="1"/>
    <col min="11517" max="11762" width="9" style="178"/>
    <col min="11763" max="11763" width="20.125" style="178" customWidth="1"/>
    <col min="11764" max="11764" width="9.625" style="178" customWidth="1"/>
    <col min="11765" max="11765" width="8.625" style="178" customWidth="1"/>
    <col min="11766" max="11766" width="8.875" style="178" customWidth="1"/>
    <col min="11767" max="11769" width="7.625" style="178" customWidth="1"/>
    <col min="11770" max="11770" width="8.125" style="178" customWidth="1"/>
    <col min="11771" max="11771" width="7.625" style="178" customWidth="1"/>
    <col min="11772" max="11772" width="9" style="178" customWidth="1"/>
    <col min="11773" max="12018" width="9" style="178"/>
    <col min="12019" max="12019" width="20.125" style="178" customWidth="1"/>
    <col min="12020" max="12020" width="9.625" style="178" customWidth="1"/>
    <col min="12021" max="12021" width="8.625" style="178" customWidth="1"/>
    <col min="12022" max="12022" width="8.875" style="178" customWidth="1"/>
    <col min="12023" max="12025" width="7.625" style="178" customWidth="1"/>
    <col min="12026" max="12026" width="8.125" style="178" customWidth="1"/>
    <col min="12027" max="12027" width="7.625" style="178" customWidth="1"/>
    <col min="12028" max="12028" width="9" style="178" customWidth="1"/>
    <col min="12029" max="12274" width="9" style="178"/>
    <col min="12275" max="12275" width="20.125" style="178" customWidth="1"/>
    <col min="12276" max="12276" width="9.625" style="178" customWidth="1"/>
    <col min="12277" max="12277" width="8.625" style="178" customWidth="1"/>
    <col min="12278" max="12278" width="8.875" style="178" customWidth="1"/>
    <col min="12279" max="12281" width="7.625" style="178" customWidth="1"/>
    <col min="12282" max="12282" width="8.125" style="178" customWidth="1"/>
    <col min="12283" max="12283" width="7.625" style="178" customWidth="1"/>
    <col min="12284" max="12284" width="9" style="178" customWidth="1"/>
    <col min="12285" max="12530" width="9" style="178"/>
    <col min="12531" max="12531" width="20.125" style="178" customWidth="1"/>
    <col min="12532" max="12532" width="9.625" style="178" customWidth="1"/>
    <col min="12533" max="12533" width="8.625" style="178" customWidth="1"/>
    <col min="12534" max="12534" width="8.875" style="178" customWidth="1"/>
    <col min="12535" max="12537" width="7.625" style="178" customWidth="1"/>
    <col min="12538" max="12538" width="8.125" style="178" customWidth="1"/>
    <col min="12539" max="12539" width="7.625" style="178" customWidth="1"/>
    <col min="12540" max="12540" width="9" style="178" customWidth="1"/>
    <col min="12541" max="12786" width="9" style="178"/>
    <col min="12787" max="12787" width="20.125" style="178" customWidth="1"/>
    <col min="12788" max="12788" width="9.625" style="178" customWidth="1"/>
    <col min="12789" max="12789" width="8.625" style="178" customWidth="1"/>
    <col min="12790" max="12790" width="8.875" style="178" customWidth="1"/>
    <col min="12791" max="12793" width="7.625" style="178" customWidth="1"/>
    <col min="12794" max="12794" width="8.125" style="178" customWidth="1"/>
    <col min="12795" max="12795" width="7.625" style="178" customWidth="1"/>
    <col min="12796" max="12796" width="9" style="178" customWidth="1"/>
    <col min="12797" max="13042" width="9" style="178"/>
    <col min="13043" max="13043" width="20.125" style="178" customWidth="1"/>
    <col min="13044" max="13044" width="9.625" style="178" customWidth="1"/>
    <col min="13045" max="13045" width="8.625" style="178" customWidth="1"/>
    <col min="13046" max="13046" width="8.875" style="178" customWidth="1"/>
    <col min="13047" max="13049" width="7.625" style="178" customWidth="1"/>
    <col min="13050" max="13050" width="8.125" style="178" customWidth="1"/>
    <col min="13051" max="13051" width="7.625" style="178" customWidth="1"/>
    <col min="13052" max="13052" width="9" style="178" customWidth="1"/>
    <col min="13053" max="13298" width="9" style="178"/>
    <col min="13299" max="13299" width="20.125" style="178" customWidth="1"/>
    <col min="13300" max="13300" width="9.625" style="178" customWidth="1"/>
    <col min="13301" max="13301" width="8.625" style="178" customWidth="1"/>
    <col min="13302" max="13302" width="8.875" style="178" customWidth="1"/>
    <col min="13303" max="13305" width="7.625" style="178" customWidth="1"/>
    <col min="13306" max="13306" width="8.125" style="178" customWidth="1"/>
    <col min="13307" max="13307" width="7.625" style="178" customWidth="1"/>
    <col min="13308" max="13308" width="9" style="178" customWidth="1"/>
    <col min="13309" max="13554" width="9" style="178"/>
    <col min="13555" max="13555" width="20.125" style="178" customWidth="1"/>
    <col min="13556" max="13556" width="9.625" style="178" customWidth="1"/>
    <col min="13557" max="13557" width="8.625" style="178" customWidth="1"/>
    <col min="13558" max="13558" width="8.875" style="178" customWidth="1"/>
    <col min="13559" max="13561" width="7.625" style="178" customWidth="1"/>
    <col min="13562" max="13562" width="8.125" style="178" customWidth="1"/>
    <col min="13563" max="13563" width="7.625" style="178" customWidth="1"/>
    <col min="13564" max="13564" width="9" style="178" customWidth="1"/>
    <col min="13565" max="13810" width="9" style="178"/>
    <col min="13811" max="13811" width="20.125" style="178" customWidth="1"/>
    <col min="13812" max="13812" width="9.625" style="178" customWidth="1"/>
    <col min="13813" max="13813" width="8.625" style="178" customWidth="1"/>
    <col min="13814" max="13814" width="8.875" style="178" customWidth="1"/>
    <col min="13815" max="13817" width="7.625" style="178" customWidth="1"/>
    <col min="13818" max="13818" width="8.125" style="178" customWidth="1"/>
    <col min="13819" max="13819" width="7.625" style="178" customWidth="1"/>
    <col min="13820" max="13820" width="9" style="178" customWidth="1"/>
    <col min="13821" max="14066" width="9" style="178"/>
    <col min="14067" max="14067" width="20.125" style="178" customWidth="1"/>
    <col min="14068" max="14068" width="9.625" style="178" customWidth="1"/>
    <col min="14069" max="14069" width="8.625" style="178" customWidth="1"/>
    <col min="14070" max="14070" width="8.875" style="178" customWidth="1"/>
    <col min="14071" max="14073" width="7.625" style="178" customWidth="1"/>
    <col min="14074" max="14074" width="8.125" style="178" customWidth="1"/>
    <col min="14075" max="14075" width="7.625" style="178" customWidth="1"/>
    <col min="14076" max="14076" width="9" style="178" customWidth="1"/>
    <col min="14077" max="14322" width="9" style="178"/>
    <col min="14323" max="14323" width="20.125" style="178" customWidth="1"/>
    <col min="14324" max="14324" width="9.625" style="178" customWidth="1"/>
    <col min="14325" max="14325" width="8.625" style="178" customWidth="1"/>
    <col min="14326" max="14326" width="8.875" style="178" customWidth="1"/>
    <col min="14327" max="14329" width="7.625" style="178" customWidth="1"/>
    <col min="14330" max="14330" width="8.125" style="178" customWidth="1"/>
    <col min="14331" max="14331" width="7.625" style="178" customWidth="1"/>
    <col min="14332" max="14332" width="9" style="178" customWidth="1"/>
    <col min="14333" max="14578" width="9" style="178"/>
    <col min="14579" max="14579" width="20.125" style="178" customWidth="1"/>
    <col min="14580" max="14580" width="9.625" style="178" customWidth="1"/>
    <col min="14581" max="14581" width="8.625" style="178" customWidth="1"/>
    <col min="14582" max="14582" width="8.875" style="178" customWidth="1"/>
    <col min="14583" max="14585" width="7.625" style="178" customWidth="1"/>
    <col min="14586" max="14586" width="8.125" style="178" customWidth="1"/>
    <col min="14587" max="14587" width="7.625" style="178" customWidth="1"/>
    <col min="14588" max="14588" width="9" style="178" customWidth="1"/>
    <col min="14589" max="14834" width="9" style="178"/>
    <col min="14835" max="14835" width="20.125" style="178" customWidth="1"/>
    <col min="14836" max="14836" width="9.625" style="178" customWidth="1"/>
    <col min="14837" max="14837" width="8.625" style="178" customWidth="1"/>
    <col min="14838" max="14838" width="8.875" style="178" customWidth="1"/>
    <col min="14839" max="14841" width="7.625" style="178" customWidth="1"/>
    <col min="14842" max="14842" width="8.125" style="178" customWidth="1"/>
    <col min="14843" max="14843" width="7.625" style="178" customWidth="1"/>
    <col min="14844" max="14844" width="9" style="178" customWidth="1"/>
    <col min="14845" max="15090" width="9" style="178"/>
    <col min="15091" max="15091" width="20.125" style="178" customWidth="1"/>
    <col min="15092" max="15092" width="9.625" style="178" customWidth="1"/>
    <col min="15093" max="15093" width="8.625" style="178" customWidth="1"/>
    <col min="15094" max="15094" width="8.875" style="178" customWidth="1"/>
    <col min="15095" max="15097" width="7.625" style="178" customWidth="1"/>
    <col min="15098" max="15098" width="8.125" style="178" customWidth="1"/>
    <col min="15099" max="15099" width="7.625" style="178" customWidth="1"/>
    <col min="15100" max="15100" width="9" style="178" customWidth="1"/>
    <col min="15101" max="15346" width="9" style="178"/>
    <col min="15347" max="15347" width="20.125" style="178" customWidth="1"/>
    <col min="15348" max="15348" width="9.625" style="178" customWidth="1"/>
    <col min="15349" max="15349" width="8.625" style="178" customWidth="1"/>
    <col min="15350" max="15350" width="8.875" style="178" customWidth="1"/>
    <col min="15351" max="15353" width="7.625" style="178" customWidth="1"/>
    <col min="15354" max="15354" width="8.125" style="178" customWidth="1"/>
    <col min="15355" max="15355" width="7.625" style="178" customWidth="1"/>
    <col min="15356" max="15356" width="9" style="178" customWidth="1"/>
    <col min="15357" max="15602" width="9" style="178"/>
    <col min="15603" max="15603" width="20.125" style="178" customWidth="1"/>
    <col min="15604" max="15604" width="9.625" style="178" customWidth="1"/>
    <col min="15605" max="15605" width="8.625" style="178" customWidth="1"/>
    <col min="15606" max="15606" width="8.875" style="178" customWidth="1"/>
    <col min="15607" max="15609" width="7.625" style="178" customWidth="1"/>
    <col min="15610" max="15610" width="8.125" style="178" customWidth="1"/>
    <col min="15611" max="15611" width="7.625" style="178" customWidth="1"/>
    <col min="15612" max="15612" width="9" style="178" customWidth="1"/>
    <col min="15613" max="15858" width="9" style="178"/>
    <col min="15859" max="15859" width="20.125" style="178" customWidth="1"/>
    <col min="15860" max="15860" width="9.625" style="178" customWidth="1"/>
    <col min="15861" max="15861" width="8.625" style="178" customWidth="1"/>
    <col min="15862" max="15862" width="8.875" style="178" customWidth="1"/>
    <col min="15863" max="15865" width="7.625" style="178" customWidth="1"/>
    <col min="15866" max="15866" width="8.125" style="178" customWidth="1"/>
    <col min="15867" max="15867" width="7.625" style="178" customWidth="1"/>
    <col min="15868" max="15868" width="9" style="178" customWidth="1"/>
    <col min="15869" max="16114" width="9" style="178"/>
    <col min="16115" max="16115" width="20.125" style="178" customWidth="1"/>
    <col min="16116" max="16116" width="9.625" style="178" customWidth="1"/>
    <col min="16117" max="16117" width="8.625" style="178" customWidth="1"/>
    <col min="16118" max="16118" width="8.875" style="178" customWidth="1"/>
    <col min="16119" max="16121" width="7.625" style="178" customWidth="1"/>
    <col min="16122" max="16122" width="8.125" style="178" customWidth="1"/>
    <col min="16123" max="16123" width="7.625" style="178" customWidth="1"/>
    <col min="16124" max="16124" width="9" style="178" customWidth="1"/>
    <col min="16125" max="16384" width="9" style="178"/>
  </cols>
  <sheetData>
    <row r="1" ht="23.1" customHeight="1" spans="1:1">
      <c r="A1" s="179" t="s">
        <v>2222</v>
      </c>
    </row>
    <row r="2" ht="32.45" customHeight="1" spans="1:4">
      <c r="A2" s="180" t="s">
        <v>2223</v>
      </c>
      <c r="B2" s="180"/>
      <c r="C2" s="180"/>
      <c r="D2" s="180"/>
    </row>
    <row r="3" ht="23.45" customHeight="1" spans="4:4">
      <c r="D3" s="181" t="s">
        <v>61</v>
      </c>
    </row>
    <row r="4" ht="48.6" customHeight="1" spans="1:4">
      <c r="A4" s="182" t="s">
        <v>2224</v>
      </c>
      <c r="B4" s="111" t="s">
        <v>63</v>
      </c>
      <c r="C4" s="17" t="s">
        <v>64</v>
      </c>
      <c r="D4" s="17" t="s">
        <v>65</v>
      </c>
    </row>
    <row r="5" ht="24.6" customHeight="1" spans="1:4">
      <c r="A5" s="182" t="s">
        <v>2225</v>
      </c>
      <c r="B5" s="183">
        <f>SUM(B6:B20)</f>
        <v>89922</v>
      </c>
      <c r="C5" s="183">
        <f>SUM(C6:C20)</f>
        <v>78388</v>
      </c>
      <c r="D5" s="38">
        <f t="shared" ref="D5:D20" si="0">ROUND(B5/C5*100,2)</f>
        <v>114.71</v>
      </c>
    </row>
    <row r="6" ht="24.6" customHeight="1" spans="1:7">
      <c r="A6" s="184" t="s">
        <v>2226</v>
      </c>
      <c r="B6" s="185">
        <v>16512</v>
      </c>
      <c r="C6" s="186">
        <v>15397</v>
      </c>
      <c r="D6" s="38">
        <f t="shared" si="0"/>
        <v>107.24</v>
      </c>
      <c r="E6" s="187"/>
      <c r="F6" s="187"/>
      <c r="G6" s="187"/>
    </row>
    <row r="7" ht="24.6" customHeight="1" spans="1:7">
      <c r="A7" s="184" t="s">
        <v>2227</v>
      </c>
      <c r="B7" s="185">
        <v>5502</v>
      </c>
      <c r="C7" s="186">
        <v>4570</v>
      </c>
      <c r="D7" s="38">
        <f t="shared" si="0"/>
        <v>120.39</v>
      </c>
      <c r="E7" s="187"/>
      <c r="F7" s="187"/>
      <c r="G7" s="187"/>
    </row>
    <row r="8" ht="24.6" customHeight="1" spans="1:7">
      <c r="A8" s="184" t="s">
        <v>2228</v>
      </c>
      <c r="B8" s="185">
        <v>5450</v>
      </c>
      <c r="C8" s="186">
        <v>5124</v>
      </c>
      <c r="D8" s="38">
        <f t="shared" si="0"/>
        <v>106.36</v>
      </c>
      <c r="E8" s="187"/>
      <c r="F8" s="187"/>
      <c r="G8" s="187"/>
    </row>
    <row r="9" ht="24.6" customHeight="1" spans="1:7">
      <c r="A9" s="184" t="s">
        <v>2229</v>
      </c>
      <c r="B9" s="185"/>
      <c r="C9" s="186"/>
      <c r="D9" s="38"/>
      <c r="E9" s="187"/>
      <c r="F9" s="187"/>
      <c r="G9" s="187"/>
    </row>
    <row r="10" ht="24.6" customHeight="1" spans="1:7">
      <c r="A10" s="184" t="s">
        <v>2230</v>
      </c>
      <c r="B10" s="185">
        <v>27213</v>
      </c>
      <c r="C10" s="186">
        <v>26799</v>
      </c>
      <c r="D10" s="38">
        <f t="shared" si="0"/>
        <v>101.54</v>
      </c>
      <c r="E10" s="187"/>
      <c r="F10" s="187"/>
      <c r="G10" s="187"/>
    </row>
    <row r="11" ht="24.6" customHeight="1" spans="1:7">
      <c r="A11" s="184" t="s">
        <v>2231</v>
      </c>
      <c r="B11" s="185"/>
      <c r="C11" s="186"/>
      <c r="D11" s="38"/>
      <c r="E11" s="187"/>
      <c r="F11" s="187"/>
      <c r="G11" s="187"/>
    </row>
    <row r="12" ht="24.6" customHeight="1" spans="1:7">
      <c r="A12" s="184" t="s">
        <v>2232</v>
      </c>
      <c r="B12" s="185">
        <v>2500</v>
      </c>
      <c r="C12" s="186">
        <v>2152</v>
      </c>
      <c r="D12" s="38">
        <f t="shared" si="0"/>
        <v>116.17</v>
      </c>
      <c r="E12" s="187"/>
      <c r="F12" s="187"/>
      <c r="G12" s="187"/>
    </row>
    <row r="13" ht="24.6" customHeight="1" spans="1:7">
      <c r="A13" s="184" t="s">
        <v>2233</v>
      </c>
      <c r="B13" s="185"/>
      <c r="C13" s="186"/>
      <c r="D13" s="38"/>
      <c r="E13" s="187"/>
      <c r="F13" s="187"/>
      <c r="G13" s="187"/>
    </row>
    <row r="14" ht="24.6" customHeight="1" spans="1:7">
      <c r="A14" s="184" t="s">
        <v>2234</v>
      </c>
      <c r="B14" s="185">
        <v>933</v>
      </c>
      <c r="C14" s="186">
        <v>843</v>
      </c>
      <c r="D14" s="38">
        <f t="shared" si="0"/>
        <v>110.68</v>
      </c>
      <c r="E14" s="187"/>
      <c r="F14" s="187"/>
      <c r="G14" s="187"/>
    </row>
    <row r="15" ht="24.6" customHeight="1" spans="1:7">
      <c r="A15" s="184" t="s">
        <v>2235</v>
      </c>
      <c r="B15" s="185">
        <v>3250</v>
      </c>
      <c r="C15" s="186">
        <v>2550</v>
      </c>
      <c r="D15" s="38">
        <f t="shared" si="0"/>
        <v>127.45</v>
      </c>
      <c r="E15" s="187"/>
      <c r="F15" s="187"/>
      <c r="G15" s="187"/>
    </row>
    <row r="16" ht="24.6" customHeight="1" spans="1:7">
      <c r="A16" s="184" t="s">
        <v>2236</v>
      </c>
      <c r="B16" s="185">
        <v>5223</v>
      </c>
      <c r="C16" s="186">
        <v>3935</v>
      </c>
      <c r="D16" s="38">
        <f t="shared" si="0"/>
        <v>132.73</v>
      </c>
      <c r="E16" s="187"/>
      <c r="F16" s="187"/>
      <c r="G16" s="187"/>
    </row>
    <row r="17" ht="24.6" customHeight="1" spans="1:7">
      <c r="A17" s="184" t="s">
        <v>2237</v>
      </c>
      <c r="B17" s="185"/>
      <c r="C17" s="186"/>
      <c r="D17" s="38"/>
      <c r="E17" s="187"/>
      <c r="F17" s="187"/>
      <c r="G17" s="187"/>
    </row>
    <row r="18" ht="24.6" customHeight="1" spans="1:7">
      <c r="A18" s="184" t="s">
        <v>2238</v>
      </c>
      <c r="B18" s="185"/>
      <c r="C18" s="186"/>
      <c r="D18" s="38"/>
      <c r="E18" s="187"/>
      <c r="F18" s="187"/>
      <c r="G18" s="187"/>
    </row>
    <row r="19" ht="24.6" customHeight="1" spans="1:7">
      <c r="A19" s="184" t="s">
        <v>2239</v>
      </c>
      <c r="B19" s="185">
        <v>1500</v>
      </c>
      <c r="C19" s="186">
        <v>1300</v>
      </c>
      <c r="D19" s="38">
        <f t="shared" si="0"/>
        <v>115.38</v>
      </c>
      <c r="E19" s="187"/>
      <c r="F19" s="187"/>
      <c r="G19" s="187"/>
    </row>
    <row r="20" ht="24.6" customHeight="1" spans="1:7">
      <c r="A20" s="184" t="s">
        <v>2240</v>
      </c>
      <c r="B20" s="185">
        <f>89922-68083</f>
        <v>21839</v>
      </c>
      <c r="C20" s="186">
        <v>15718</v>
      </c>
      <c r="D20" s="38">
        <f t="shared" si="0"/>
        <v>138.94</v>
      </c>
      <c r="E20" s="187"/>
      <c r="F20" s="187"/>
      <c r="G20" s="187"/>
    </row>
    <row r="21" ht="45.75" customHeight="1" spans="1:4">
      <c r="A21" s="188" t="s">
        <v>2241</v>
      </c>
      <c r="B21" s="188"/>
      <c r="C21" s="188"/>
      <c r="D21" s="188"/>
    </row>
    <row r="22" ht="22.15" customHeight="1"/>
    <row r="23" ht="22.15" customHeight="1"/>
    <row r="24" ht="22.15" customHeight="1"/>
    <row r="25" ht="22.15" customHeight="1"/>
    <row r="26" ht="22.15" customHeight="1"/>
  </sheetData>
  <mergeCells count="2">
    <mergeCell ref="A2:D2"/>
    <mergeCell ref="A21:D2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1"/>
  <sheetViews>
    <sheetView topLeftCell="A56" workbookViewId="0">
      <selection activeCell="D77" sqref="D77:D79"/>
    </sheetView>
  </sheetViews>
  <sheetFormatPr defaultColWidth="9" defaultRowHeight="11.25" outlineLevelCol="3"/>
  <cols>
    <col min="1" max="1" width="35.625" style="164" customWidth="1"/>
    <col min="2" max="2" width="16.625" style="164" customWidth="1"/>
    <col min="3" max="3" width="16.25" style="164" customWidth="1"/>
    <col min="4" max="4" width="18.75" style="164" customWidth="1"/>
    <col min="5" max="16384" width="9" style="164"/>
  </cols>
  <sheetData>
    <row r="1" ht="18.6" customHeight="1" spans="1:1">
      <c r="A1" s="165" t="s">
        <v>2242</v>
      </c>
    </row>
    <row r="2" ht="20.25" spans="1:4">
      <c r="A2" s="166" t="s">
        <v>2243</v>
      </c>
      <c r="B2" s="166"/>
      <c r="C2" s="166"/>
      <c r="D2" s="166"/>
    </row>
    <row r="3" ht="21" customHeight="1" spans="1:4">
      <c r="A3" s="167"/>
      <c r="D3" s="168" t="s">
        <v>61</v>
      </c>
    </row>
    <row r="4" ht="39" customHeight="1" spans="1:4">
      <c r="A4" s="169" t="s">
        <v>2224</v>
      </c>
      <c r="B4" s="111" t="s">
        <v>63</v>
      </c>
      <c r="C4" s="122" t="s">
        <v>64</v>
      </c>
      <c r="D4" s="17" t="s">
        <v>65</v>
      </c>
    </row>
    <row r="5" ht="22.15" customHeight="1" spans="1:4">
      <c r="A5" s="169" t="s">
        <v>2244</v>
      </c>
      <c r="B5" s="170">
        <f>SUM(B6:B80)/2</f>
        <v>89922</v>
      </c>
      <c r="C5" s="170">
        <f>SUM(C6:C80)/2</f>
        <v>78388</v>
      </c>
      <c r="D5" s="38">
        <f t="shared" ref="D5:D68" si="0">ROUND(B5/C5*100,2)</f>
        <v>114.71</v>
      </c>
    </row>
    <row r="6" s="163" customFormat="1" ht="16.35" customHeight="1" spans="1:4">
      <c r="A6" s="171" t="s">
        <v>2226</v>
      </c>
      <c r="B6" s="172">
        <f>SUM(B7:B10)</f>
        <v>16512</v>
      </c>
      <c r="C6" s="172">
        <f>SUM(C7:C10)</f>
        <v>15397</v>
      </c>
      <c r="D6" s="38">
        <f t="shared" si="0"/>
        <v>107.24</v>
      </c>
    </row>
    <row r="7" ht="16.35" customHeight="1" spans="1:4">
      <c r="A7" s="173" t="s">
        <v>2245</v>
      </c>
      <c r="B7" s="174">
        <f>8857-97</f>
        <v>8760</v>
      </c>
      <c r="C7" s="174">
        <f>15397-2883-815-3642</f>
        <v>8057</v>
      </c>
      <c r="D7" s="38">
        <f t="shared" si="0"/>
        <v>108.73</v>
      </c>
    </row>
    <row r="8" ht="16.35" customHeight="1" spans="1:4">
      <c r="A8" s="173" t="s">
        <v>2246</v>
      </c>
      <c r="B8" s="174">
        <f>5175/5*3</f>
        <v>3105</v>
      </c>
      <c r="C8" s="174">
        <v>2883</v>
      </c>
      <c r="D8" s="38">
        <f t="shared" si="0"/>
        <v>107.7</v>
      </c>
    </row>
    <row r="9" ht="16.35" customHeight="1" spans="1:4">
      <c r="A9" s="173" t="s">
        <v>1995</v>
      </c>
      <c r="B9" s="174">
        <v>805</v>
      </c>
      <c r="C9" s="174">
        <v>815</v>
      </c>
      <c r="D9" s="38">
        <f t="shared" si="0"/>
        <v>98.77</v>
      </c>
    </row>
    <row r="10" ht="16.35" customHeight="1" spans="1:4">
      <c r="A10" s="173" t="s">
        <v>2247</v>
      </c>
      <c r="B10" s="174">
        <f>3842</f>
        <v>3842</v>
      </c>
      <c r="C10" s="174">
        <v>3642</v>
      </c>
      <c r="D10" s="38">
        <f t="shared" si="0"/>
        <v>105.49</v>
      </c>
    </row>
    <row r="11" s="163" customFormat="1" ht="16.35" customHeight="1" spans="1:4">
      <c r="A11" s="171" t="s">
        <v>2227</v>
      </c>
      <c r="B11" s="172">
        <f>SUM(B12:B21)</f>
        <v>5502</v>
      </c>
      <c r="C11" s="172">
        <f>SUM(C12:C21)</f>
        <v>4570</v>
      </c>
      <c r="D11" s="38">
        <f t="shared" si="0"/>
        <v>120.39</v>
      </c>
    </row>
    <row r="12" ht="16.35" customHeight="1" spans="1:4">
      <c r="A12" s="173" t="s">
        <v>2248</v>
      </c>
      <c r="B12" s="174">
        <v>652</v>
      </c>
      <c r="C12" s="174">
        <v>540</v>
      </c>
      <c r="D12" s="38">
        <f t="shared" si="0"/>
        <v>120.74</v>
      </c>
    </row>
    <row r="13" ht="16.35" customHeight="1" spans="1:4">
      <c r="A13" s="173" t="s">
        <v>2249</v>
      </c>
      <c r="B13" s="174">
        <v>150</v>
      </c>
      <c r="C13" s="174">
        <v>100</v>
      </c>
      <c r="D13" s="38">
        <f t="shared" si="0"/>
        <v>150</v>
      </c>
    </row>
    <row r="14" ht="16.35" customHeight="1" spans="1:4">
      <c r="A14" s="173" t="s">
        <v>2250</v>
      </c>
      <c r="B14" s="174"/>
      <c r="C14" s="174"/>
      <c r="D14" s="38"/>
    </row>
    <row r="15" ht="16.35" customHeight="1" spans="1:4">
      <c r="A15" s="173" t="s">
        <v>2251</v>
      </c>
      <c r="B15" s="174"/>
      <c r="C15" s="174"/>
      <c r="D15" s="38"/>
    </row>
    <row r="16" ht="16.35" customHeight="1" spans="1:4">
      <c r="A16" s="173" t="s">
        <v>2252</v>
      </c>
      <c r="B16" s="174"/>
      <c r="C16" s="174"/>
      <c r="D16" s="38"/>
    </row>
    <row r="17" ht="16.35" customHeight="1" spans="1:4">
      <c r="A17" s="173" t="s">
        <v>2253</v>
      </c>
      <c r="B17" s="174">
        <v>276.8</v>
      </c>
      <c r="C17" s="174">
        <v>276.8</v>
      </c>
      <c r="D17" s="38">
        <f t="shared" si="0"/>
        <v>100</v>
      </c>
    </row>
    <row r="18" ht="16.35" customHeight="1" spans="1:4">
      <c r="A18" s="173" t="s">
        <v>2254</v>
      </c>
      <c r="B18" s="174">
        <v>3.85</v>
      </c>
      <c r="C18" s="174">
        <v>3.9</v>
      </c>
      <c r="D18" s="38">
        <f t="shared" si="0"/>
        <v>98.72</v>
      </c>
    </row>
    <row r="19" ht="16.35" customHeight="1" spans="1:4">
      <c r="A19" s="173" t="s">
        <v>2255</v>
      </c>
      <c r="B19" s="174">
        <v>422.5</v>
      </c>
      <c r="C19" s="174">
        <v>422.8</v>
      </c>
      <c r="D19" s="38">
        <f t="shared" si="0"/>
        <v>99.93</v>
      </c>
    </row>
    <row r="20" ht="16.35" customHeight="1" spans="1:4">
      <c r="A20" s="173" t="s">
        <v>2256</v>
      </c>
      <c r="B20" s="174">
        <v>100</v>
      </c>
      <c r="C20" s="174">
        <v>50</v>
      </c>
      <c r="D20" s="38">
        <f t="shared" si="0"/>
        <v>200</v>
      </c>
    </row>
    <row r="21" ht="16.35" customHeight="1" spans="1:4">
      <c r="A21" s="173" t="s">
        <v>2257</v>
      </c>
      <c r="B21" s="174">
        <f>5450-1552.65-0.5</f>
        <v>3896.85</v>
      </c>
      <c r="C21" s="174">
        <f>4570-1393.5</f>
        <v>3176.5</v>
      </c>
      <c r="D21" s="38">
        <f t="shared" si="0"/>
        <v>122.68</v>
      </c>
    </row>
    <row r="22" s="163" customFormat="1" ht="16.35" customHeight="1" spans="1:4">
      <c r="A22" s="171" t="s">
        <v>2228</v>
      </c>
      <c r="B22" s="172">
        <f>SUM(B23:B29)</f>
        <v>5450</v>
      </c>
      <c r="C22" s="172">
        <f>SUM(C23:C29)</f>
        <v>5124</v>
      </c>
      <c r="D22" s="38">
        <f t="shared" si="0"/>
        <v>106.36</v>
      </c>
    </row>
    <row r="23" ht="16.35" customHeight="1" spans="1:4">
      <c r="A23" s="173" t="s">
        <v>2258</v>
      </c>
      <c r="B23" s="174"/>
      <c r="C23" s="174"/>
      <c r="D23" s="38"/>
    </row>
    <row r="24" ht="16.35" customHeight="1" spans="1:4">
      <c r="A24" s="173" t="s">
        <v>2259</v>
      </c>
      <c r="B24" s="174">
        <v>2500</v>
      </c>
      <c r="C24" s="174">
        <v>2500</v>
      </c>
      <c r="D24" s="38">
        <f t="shared" si="0"/>
        <v>100</v>
      </c>
    </row>
    <row r="25" ht="16.35" customHeight="1" spans="1:4">
      <c r="A25" s="173" t="s">
        <v>2260</v>
      </c>
      <c r="B25" s="174">
        <v>0</v>
      </c>
      <c r="C25" s="174">
        <v>0</v>
      </c>
      <c r="D25" s="38"/>
    </row>
    <row r="26" ht="16.35" customHeight="1" spans="1:4">
      <c r="A26" s="173" t="s">
        <v>2261</v>
      </c>
      <c r="B26" s="174"/>
      <c r="C26" s="174"/>
      <c r="D26" s="38"/>
    </row>
    <row r="27" ht="16.35" customHeight="1" spans="1:4">
      <c r="A27" s="173" t="s">
        <v>2262</v>
      </c>
      <c r="B27" s="174">
        <v>1000</v>
      </c>
      <c r="C27" s="174">
        <v>1000</v>
      </c>
      <c r="D27" s="38">
        <f t="shared" si="0"/>
        <v>100</v>
      </c>
    </row>
    <row r="28" ht="16.35" customHeight="1" spans="1:4">
      <c r="A28" s="173" t="s">
        <v>2263</v>
      </c>
      <c r="B28" s="174"/>
      <c r="C28" s="174"/>
      <c r="D28" s="38"/>
    </row>
    <row r="29" ht="16.35" customHeight="1" spans="1:4">
      <c r="A29" s="173" t="s">
        <v>2264</v>
      </c>
      <c r="B29" s="175">
        <f>5450-3500</f>
        <v>1950</v>
      </c>
      <c r="C29" s="174">
        <f>5124-3500</f>
        <v>1624</v>
      </c>
      <c r="D29" s="38">
        <f t="shared" si="0"/>
        <v>120.07</v>
      </c>
    </row>
    <row r="30" s="163" customFormat="1" ht="16.35" customHeight="1" spans="1:4">
      <c r="A30" s="171" t="s">
        <v>2229</v>
      </c>
      <c r="B30" s="172">
        <f>SUM(B31:B36)</f>
        <v>0</v>
      </c>
      <c r="C30" s="172">
        <f>SUM(C31:C36)</f>
        <v>0</v>
      </c>
      <c r="D30" s="38"/>
    </row>
    <row r="31" ht="16.35" customHeight="1" spans="1:4">
      <c r="A31" s="173" t="s">
        <v>2258</v>
      </c>
      <c r="B31" s="174"/>
      <c r="C31" s="174"/>
      <c r="D31" s="38"/>
    </row>
    <row r="32" ht="16.35" customHeight="1" spans="1:4">
      <c r="A32" s="173" t="s">
        <v>2259</v>
      </c>
      <c r="B32" s="174"/>
      <c r="C32" s="174"/>
      <c r="D32" s="38"/>
    </row>
    <row r="33" ht="16.35" customHeight="1" spans="1:4">
      <c r="A33" s="173" t="s">
        <v>2260</v>
      </c>
      <c r="B33" s="174">
        <v>0</v>
      </c>
      <c r="C33" s="174">
        <v>0</v>
      </c>
      <c r="D33" s="38"/>
    </row>
    <row r="34" ht="16.35" customHeight="1" spans="1:4">
      <c r="A34" s="173" t="s">
        <v>2262</v>
      </c>
      <c r="B34" s="174"/>
      <c r="C34" s="174"/>
      <c r="D34" s="38"/>
    </row>
    <row r="35" ht="16.35" customHeight="1" spans="1:4">
      <c r="A35" s="173" t="s">
        <v>2263</v>
      </c>
      <c r="B35" s="174"/>
      <c r="C35" s="174"/>
      <c r="D35" s="38"/>
    </row>
    <row r="36" ht="16.35" customHeight="1" spans="1:4">
      <c r="A36" s="173" t="s">
        <v>2264</v>
      </c>
      <c r="B36" s="174"/>
      <c r="C36" s="174"/>
      <c r="D36" s="38"/>
    </row>
    <row r="37" s="163" customFormat="1" ht="16.35" customHeight="1" spans="1:4">
      <c r="A37" s="171" t="s">
        <v>2230</v>
      </c>
      <c r="B37" s="172">
        <f>SUM(B38:B40)</f>
        <v>27213</v>
      </c>
      <c r="C37" s="172">
        <f>SUM(C38:C40)</f>
        <v>26799</v>
      </c>
      <c r="D37" s="38">
        <f t="shared" si="0"/>
        <v>101.54</v>
      </c>
    </row>
    <row r="38" ht="16.35" customHeight="1" spans="1:4">
      <c r="A38" s="173" t="s">
        <v>2265</v>
      </c>
      <c r="B38" s="174">
        <v>27213</v>
      </c>
      <c r="C38" s="174">
        <v>26799</v>
      </c>
      <c r="D38" s="38">
        <f t="shared" si="0"/>
        <v>101.54</v>
      </c>
    </row>
    <row r="39" ht="16.35" customHeight="1" spans="1:4">
      <c r="A39" s="173" t="s">
        <v>2266</v>
      </c>
      <c r="B39" s="174"/>
      <c r="C39" s="174"/>
      <c r="D39" s="38"/>
    </row>
    <row r="40" ht="16.35" customHeight="1" spans="1:4">
      <c r="A40" s="173" t="s">
        <v>2267</v>
      </c>
      <c r="B40" s="174"/>
      <c r="C40" s="174"/>
      <c r="D40" s="38"/>
    </row>
    <row r="41" s="163" customFormat="1" ht="16.35" customHeight="1" spans="1:4">
      <c r="A41" s="171" t="s">
        <v>2231</v>
      </c>
      <c r="B41" s="172">
        <f>SUM(B42:B43)</f>
        <v>0</v>
      </c>
      <c r="C41" s="172">
        <f>SUM(C42:C43)</f>
        <v>0</v>
      </c>
      <c r="D41" s="38"/>
    </row>
    <row r="42" ht="16.35" customHeight="1" spans="1:4">
      <c r="A42" s="173" t="s">
        <v>2268</v>
      </c>
      <c r="B42" s="174"/>
      <c r="C42" s="174"/>
      <c r="D42" s="38"/>
    </row>
    <row r="43" ht="16.35" customHeight="1" spans="1:4">
      <c r="A43" s="173" t="s">
        <v>2269</v>
      </c>
      <c r="B43" s="174"/>
      <c r="C43" s="174"/>
      <c r="D43" s="38"/>
    </row>
    <row r="44" s="163" customFormat="1" ht="16.35" customHeight="1" spans="1:4">
      <c r="A44" s="171" t="s">
        <v>2232</v>
      </c>
      <c r="B44" s="172">
        <f>SUM(B45:B47)</f>
        <v>2500</v>
      </c>
      <c r="C44" s="172">
        <f>SUM(C45:C47)</f>
        <v>2152</v>
      </c>
      <c r="D44" s="38">
        <f t="shared" si="0"/>
        <v>116.17</v>
      </c>
    </row>
    <row r="45" ht="16.35" customHeight="1" spans="1:4">
      <c r="A45" s="173" t="s">
        <v>2270</v>
      </c>
      <c r="B45" s="174"/>
      <c r="C45" s="174"/>
      <c r="D45" s="38"/>
    </row>
    <row r="46" ht="16.35" customHeight="1" spans="1:4">
      <c r="A46" s="173" t="s">
        <v>2271</v>
      </c>
      <c r="B46" s="174"/>
      <c r="C46" s="174"/>
      <c r="D46" s="38"/>
    </row>
    <row r="47" ht="16.35" customHeight="1" spans="1:4">
      <c r="A47" s="173" t="s">
        <v>2272</v>
      </c>
      <c r="B47" s="174">
        <v>2500</v>
      </c>
      <c r="C47" s="174">
        <v>2152</v>
      </c>
      <c r="D47" s="38">
        <f t="shared" si="0"/>
        <v>116.17</v>
      </c>
    </row>
    <row r="48" s="163" customFormat="1" ht="16.35" customHeight="1" spans="1:4">
      <c r="A48" s="171" t="s">
        <v>2233</v>
      </c>
      <c r="B48" s="172">
        <f>SUM(B49:B50)</f>
        <v>0</v>
      </c>
      <c r="C48" s="172">
        <f>SUM(C49:C50)</f>
        <v>0</v>
      </c>
      <c r="D48" s="38"/>
    </row>
    <row r="49" ht="16.35" customHeight="1" spans="1:4">
      <c r="A49" s="173" t="s">
        <v>2273</v>
      </c>
      <c r="B49" s="174"/>
      <c r="C49" s="174"/>
      <c r="D49" s="38"/>
    </row>
    <row r="50" ht="16.35" customHeight="1" spans="1:4">
      <c r="A50" s="173" t="s">
        <v>2274</v>
      </c>
      <c r="B50" s="174"/>
      <c r="C50" s="174"/>
      <c r="D50" s="38"/>
    </row>
    <row r="51" s="163" customFormat="1" ht="16.35" customHeight="1" spans="1:4">
      <c r="A51" s="171" t="s">
        <v>2234</v>
      </c>
      <c r="B51" s="172">
        <f>SUM(B52:B56)</f>
        <v>933</v>
      </c>
      <c r="C51" s="172">
        <f>SUM(C52:C56)</f>
        <v>843</v>
      </c>
      <c r="D51" s="38">
        <f t="shared" si="0"/>
        <v>110.68</v>
      </c>
    </row>
    <row r="52" ht="16.35" customHeight="1" spans="1:4">
      <c r="A52" s="173" t="s">
        <v>2275</v>
      </c>
      <c r="B52" s="174"/>
      <c r="C52" s="174"/>
      <c r="D52" s="38"/>
    </row>
    <row r="53" ht="16.35" customHeight="1" spans="1:4">
      <c r="A53" s="173" t="s">
        <v>2276</v>
      </c>
      <c r="B53" s="174"/>
      <c r="C53" s="174"/>
      <c r="D53" s="38"/>
    </row>
    <row r="54" ht="16.35" customHeight="1" spans="1:4">
      <c r="A54" s="173" t="s">
        <v>2277</v>
      </c>
      <c r="B54" s="174"/>
      <c r="C54" s="174"/>
      <c r="D54" s="38"/>
    </row>
    <row r="55" ht="16.35" customHeight="1" spans="1:4">
      <c r="A55" s="173" t="s">
        <v>2278</v>
      </c>
      <c r="B55" s="174"/>
      <c r="C55" s="174"/>
      <c r="D55" s="38"/>
    </row>
    <row r="56" ht="16.35" customHeight="1" spans="1:4">
      <c r="A56" s="173" t="s">
        <v>2279</v>
      </c>
      <c r="B56" s="174">
        <v>933</v>
      </c>
      <c r="C56" s="174">
        <v>843</v>
      </c>
      <c r="D56" s="38">
        <f t="shared" si="0"/>
        <v>110.68</v>
      </c>
    </row>
    <row r="57" s="163" customFormat="1" ht="16.35" customHeight="1" spans="1:4">
      <c r="A57" s="171" t="s">
        <v>2235</v>
      </c>
      <c r="B57" s="172">
        <f>SUM(B58:B59)</f>
        <v>3250</v>
      </c>
      <c r="C57" s="172">
        <f>SUM(C58:C59)</f>
        <v>2550</v>
      </c>
      <c r="D57" s="38">
        <f t="shared" si="0"/>
        <v>127.45</v>
      </c>
    </row>
    <row r="58" ht="16.35" customHeight="1" spans="1:4">
      <c r="A58" s="173" t="s">
        <v>2280</v>
      </c>
      <c r="B58" s="174">
        <v>3250</v>
      </c>
      <c r="C58" s="174">
        <v>2550</v>
      </c>
      <c r="D58" s="38">
        <f t="shared" si="0"/>
        <v>127.45</v>
      </c>
    </row>
    <row r="59" ht="16.35" customHeight="1" spans="1:4">
      <c r="A59" s="173" t="s">
        <v>954</v>
      </c>
      <c r="B59" s="174"/>
      <c r="C59" s="174"/>
      <c r="D59" s="38"/>
    </row>
    <row r="60" s="163" customFormat="1" ht="16.35" customHeight="1" spans="1:4">
      <c r="A60" s="171" t="s">
        <v>2236</v>
      </c>
      <c r="B60" s="172">
        <f>SUM(B61:B64)</f>
        <v>5223</v>
      </c>
      <c r="C60" s="172">
        <f>SUM(C61:C64)</f>
        <v>3935</v>
      </c>
      <c r="D60" s="38">
        <f t="shared" si="0"/>
        <v>132.73</v>
      </c>
    </row>
    <row r="61" ht="16.35" customHeight="1" spans="1:4">
      <c r="A61" s="173" t="s">
        <v>2281</v>
      </c>
      <c r="B61" s="174">
        <v>5223</v>
      </c>
      <c r="C61" s="174">
        <f>2500+1246</f>
        <v>3746</v>
      </c>
      <c r="D61" s="38">
        <f t="shared" si="0"/>
        <v>139.43</v>
      </c>
    </row>
    <row r="62" ht="16.35" customHeight="1" spans="1:4">
      <c r="A62" s="173" t="s">
        <v>2282</v>
      </c>
      <c r="B62" s="174"/>
      <c r="C62" s="174"/>
      <c r="D62" s="38"/>
    </row>
    <row r="63" ht="16.35" customHeight="1" spans="1:4">
      <c r="A63" s="173" t="s">
        <v>2283</v>
      </c>
      <c r="B63" s="174"/>
      <c r="C63" s="174">
        <v>189</v>
      </c>
      <c r="D63" s="38">
        <f t="shared" si="0"/>
        <v>0</v>
      </c>
    </row>
    <row r="64" ht="16.35" customHeight="1" spans="1:4">
      <c r="A64" s="173" t="s">
        <v>2284</v>
      </c>
      <c r="B64" s="174"/>
      <c r="C64" s="174"/>
      <c r="D64" s="38"/>
    </row>
    <row r="65" s="163" customFormat="1" ht="16.35" customHeight="1" spans="1:4">
      <c r="A65" s="171" t="s">
        <v>2237</v>
      </c>
      <c r="B65" s="172">
        <f>SUM(B66:B67)</f>
        <v>0</v>
      </c>
      <c r="C65" s="172">
        <f>SUM(C66:C67)</f>
        <v>0</v>
      </c>
      <c r="D65" s="38"/>
    </row>
    <row r="66" ht="16.35" customHeight="1" spans="1:4">
      <c r="A66" s="173" t="s">
        <v>2285</v>
      </c>
      <c r="B66" s="174"/>
      <c r="C66" s="174"/>
      <c r="D66" s="38"/>
    </row>
    <row r="67" ht="16.35" customHeight="1" spans="1:4">
      <c r="A67" s="173" t="s">
        <v>2286</v>
      </c>
      <c r="B67" s="174"/>
      <c r="C67" s="174"/>
      <c r="D67" s="38"/>
    </row>
    <row r="68" s="163" customFormat="1" ht="16.35" customHeight="1" spans="1:4">
      <c r="A68" s="171" t="s">
        <v>2238</v>
      </c>
      <c r="B68" s="172">
        <f>SUM(B69:B72)</f>
        <v>0</v>
      </c>
      <c r="C68" s="172">
        <f>SUM(C69:C72)</f>
        <v>0</v>
      </c>
      <c r="D68" s="38"/>
    </row>
    <row r="69" ht="16.35" customHeight="1" spans="1:4">
      <c r="A69" s="173" t="s">
        <v>2287</v>
      </c>
      <c r="B69" s="174"/>
      <c r="C69" s="174"/>
      <c r="D69" s="38"/>
    </row>
    <row r="70" ht="16.35" customHeight="1" spans="1:4">
      <c r="A70" s="173" t="s">
        <v>1858</v>
      </c>
      <c r="B70" s="174"/>
      <c r="C70" s="174"/>
      <c r="D70" s="38"/>
    </row>
    <row r="71" ht="16.35" customHeight="1" spans="1:4">
      <c r="A71" s="173" t="s">
        <v>2288</v>
      </c>
      <c r="B71" s="174"/>
      <c r="C71" s="174"/>
      <c r="D71" s="38"/>
    </row>
    <row r="72" ht="16.35" customHeight="1" spans="1:4">
      <c r="A72" s="173" t="s">
        <v>2289</v>
      </c>
      <c r="B72" s="174"/>
      <c r="C72" s="174"/>
      <c r="D72" s="38"/>
    </row>
    <row r="73" s="163" customFormat="1" ht="16.35" customHeight="1" spans="1:4">
      <c r="A73" s="171" t="s">
        <v>2239</v>
      </c>
      <c r="B73" s="172">
        <f>SUM(B74:B75)</f>
        <v>1500</v>
      </c>
      <c r="C73" s="172">
        <f>SUM(C74:C75)</f>
        <v>1300</v>
      </c>
      <c r="D73" s="38">
        <f t="shared" ref="D69:D80" si="1">ROUND(B73/C73*100,2)</f>
        <v>115.38</v>
      </c>
    </row>
    <row r="74" ht="16.35" customHeight="1" spans="1:4">
      <c r="A74" s="173" t="s">
        <v>2180</v>
      </c>
      <c r="B74" s="174">
        <v>1000</v>
      </c>
      <c r="C74" s="174">
        <v>700</v>
      </c>
      <c r="D74" s="38">
        <f t="shared" si="1"/>
        <v>142.86</v>
      </c>
    </row>
    <row r="75" ht="16.35" customHeight="1" spans="1:4">
      <c r="A75" s="173" t="s">
        <v>2290</v>
      </c>
      <c r="B75" s="174">
        <v>500</v>
      </c>
      <c r="C75" s="174">
        <v>600</v>
      </c>
      <c r="D75" s="38">
        <f t="shared" si="1"/>
        <v>83.33</v>
      </c>
    </row>
    <row r="76" s="163" customFormat="1" ht="16.35" customHeight="1" spans="1:4">
      <c r="A76" s="171" t="s">
        <v>2240</v>
      </c>
      <c r="B76" s="172">
        <f>SUM(B77:B80)</f>
        <v>21839</v>
      </c>
      <c r="C76" s="172">
        <f>SUM(C77:C80)</f>
        <v>15718</v>
      </c>
      <c r="D76" s="38">
        <f t="shared" si="1"/>
        <v>138.94</v>
      </c>
    </row>
    <row r="77" ht="16.35" customHeight="1" spans="1:4">
      <c r="A77" s="173" t="s">
        <v>2291</v>
      </c>
      <c r="B77" s="174"/>
      <c r="C77" s="174"/>
      <c r="D77" s="38"/>
    </row>
    <row r="78" ht="16.35" customHeight="1" spans="1:4">
      <c r="A78" s="173" t="s">
        <v>515</v>
      </c>
      <c r="B78" s="174"/>
      <c r="C78" s="174"/>
      <c r="D78" s="38"/>
    </row>
    <row r="79" ht="16.35" customHeight="1" spans="1:4">
      <c r="A79" s="173" t="s">
        <v>2292</v>
      </c>
      <c r="B79" s="174"/>
      <c r="C79" s="174"/>
      <c r="D79" s="38"/>
    </row>
    <row r="80" ht="17.45" customHeight="1" spans="1:4">
      <c r="A80" s="173" t="s">
        <v>1874</v>
      </c>
      <c r="B80" s="175">
        <v>21839</v>
      </c>
      <c r="C80" s="174">
        <v>15718</v>
      </c>
      <c r="D80" s="38">
        <f t="shared" si="1"/>
        <v>138.94</v>
      </c>
    </row>
    <row r="81" ht="24" customHeight="1" spans="1:4">
      <c r="A81" s="176" t="s">
        <v>2241</v>
      </c>
      <c r="B81" s="177"/>
      <c r="C81" s="177"/>
      <c r="D81" s="177"/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D79"/>
  <sheetViews>
    <sheetView topLeftCell="A26" workbookViewId="0">
      <selection activeCell="B5" sqref="B5:B78"/>
    </sheetView>
  </sheetViews>
  <sheetFormatPr defaultColWidth="9" defaultRowHeight="14.25" outlineLevelCol="3"/>
  <cols>
    <col min="1" max="1" width="64.25" customWidth="1"/>
    <col min="2" max="2" width="22.875" style="148" customWidth="1"/>
    <col min="3" max="3" width="9" style="149"/>
    <col min="4" max="4" width="45.75" style="149" customWidth="1"/>
  </cols>
  <sheetData>
    <row r="1" spans="1:1">
      <c r="A1" s="12" t="s">
        <v>2293</v>
      </c>
    </row>
    <row r="2" ht="29.1" customHeight="1" spans="1:2">
      <c r="A2" s="135" t="s">
        <v>2294</v>
      </c>
      <c r="B2" s="135"/>
    </row>
    <row r="3" spans="1:2">
      <c r="A3" s="150"/>
      <c r="B3" s="110" t="s">
        <v>2295</v>
      </c>
    </row>
    <row r="4" ht="19.7" customHeight="1" spans="1:2">
      <c r="A4" s="151" t="s">
        <v>2296</v>
      </c>
      <c r="B4" s="152" t="s">
        <v>2297</v>
      </c>
    </row>
    <row r="5" ht="16.7" customHeight="1" spans="1:2">
      <c r="A5" s="153" t="s">
        <v>2298</v>
      </c>
      <c r="B5" s="154" t="s">
        <v>2299</v>
      </c>
    </row>
    <row r="6" ht="16.7" customHeight="1" spans="1:2">
      <c r="A6" s="155" t="s">
        <v>2300</v>
      </c>
      <c r="B6" s="156"/>
    </row>
    <row r="7" ht="16.7" customHeight="1" spans="1:2">
      <c r="A7" s="155" t="s">
        <v>2301</v>
      </c>
      <c r="B7" s="156"/>
    </row>
    <row r="8" ht="16.7" customHeight="1" spans="1:2">
      <c r="A8" s="155" t="s">
        <v>2302</v>
      </c>
      <c r="B8" s="156"/>
    </row>
    <row r="9" ht="16.7" customHeight="1" spans="1:2">
      <c r="A9" s="153" t="s">
        <v>2303</v>
      </c>
      <c r="B9" s="157"/>
    </row>
    <row r="10" ht="16.7" customHeight="1" spans="1:2">
      <c r="A10" s="155" t="s">
        <v>2304</v>
      </c>
      <c r="B10" s="157"/>
    </row>
    <row r="11" ht="16.7" customHeight="1" spans="1:2">
      <c r="A11" s="155" t="s">
        <v>2305</v>
      </c>
      <c r="B11" s="157"/>
    </row>
    <row r="12" ht="16.7" customHeight="1" spans="1:2">
      <c r="A12" s="155" t="s">
        <v>2306</v>
      </c>
      <c r="B12" s="157"/>
    </row>
    <row r="13" ht="16.7" customHeight="1" spans="1:2">
      <c r="A13" s="155" t="s">
        <v>2307</v>
      </c>
      <c r="B13" s="157"/>
    </row>
    <row r="14" ht="16.7" customHeight="1" spans="1:2">
      <c r="A14" s="155" t="s">
        <v>2308</v>
      </c>
      <c r="B14" s="157"/>
    </row>
    <row r="15" ht="16.7" customHeight="1" spans="1:2">
      <c r="A15" s="155" t="s">
        <v>2309</v>
      </c>
      <c r="B15" s="157"/>
    </row>
    <row r="16" ht="16.7" customHeight="1" spans="1:2">
      <c r="A16" s="155" t="s">
        <v>2310</v>
      </c>
      <c r="B16" s="157"/>
    </row>
    <row r="17" ht="16.7" customHeight="1" spans="1:2">
      <c r="A17" s="155" t="s">
        <v>2311</v>
      </c>
      <c r="B17" s="157"/>
    </row>
    <row r="18" ht="16.7" customHeight="1" spans="1:2">
      <c r="A18" s="155" t="s">
        <v>2312</v>
      </c>
      <c r="B18" s="157"/>
    </row>
    <row r="19" ht="16.7" customHeight="1" spans="1:2">
      <c r="A19" s="158" t="s">
        <v>2313</v>
      </c>
      <c r="B19" s="157"/>
    </row>
    <row r="20" ht="16.7" customHeight="1" spans="1:2">
      <c r="A20" s="155" t="s">
        <v>2314</v>
      </c>
      <c r="B20" s="157"/>
    </row>
    <row r="21" ht="16.7" customHeight="1" spans="1:2">
      <c r="A21" s="155" t="s">
        <v>2315</v>
      </c>
      <c r="B21" s="157"/>
    </row>
    <row r="22" ht="16.7" customHeight="1" spans="1:2">
      <c r="A22" s="155" t="s">
        <v>2316</v>
      </c>
      <c r="B22" s="157"/>
    </row>
    <row r="23" ht="16.7" customHeight="1" spans="1:2">
      <c r="A23" s="155" t="s">
        <v>2317</v>
      </c>
      <c r="B23" s="157"/>
    </row>
    <row r="24" ht="16.7" customHeight="1" spans="1:2">
      <c r="A24" s="155" t="s">
        <v>2318</v>
      </c>
      <c r="B24" s="157"/>
    </row>
    <row r="25" ht="16.7" customHeight="1" spans="1:2">
      <c r="A25" s="153" t="s">
        <v>2319</v>
      </c>
      <c r="B25" s="157"/>
    </row>
    <row r="26" ht="16.7" customHeight="1" spans="1:2">
      <c r="A26" s="155" t="s">
        <v>2320</v>
      </c>
      <c r="B26" s="157"/>
    </row>
    <row r="27" ht="16.7" customHeight="1" spans="1:4">
      <c r="A27" s="155" t="s">
        <v>2321</v>
      </c>
      <c r="B27" s="157"/>
      <c r="C27" s="159"/>
      <c r="D27" s="160"/>
    </row>
    <row r="28" ht="16.7" customHeight="1" spans="1:4">
      <c r="A28" s="155" t="s">
        <v>2322</v>
      </c>
      <c r="B28" s="157"/>
      <c r="C28" s="159"/>
      <c r="D28" s="160"/>
    </row>
    <row r="29" ht="16.7" customHeight="1" spans="1:2">
      <c r="A29" s="155" t="s">
        <v>2323</v>
      </c>
      <c r="B29" s="157"/>
    </row>
    <row r="30" ht="16.7" customHeight="1" spans="1:2">
      <c r="A30" s="155" t="s">
        <v>2324</v>
      </c>
      <c r="B30" s="157"/>
    </row>
    <row r="31" ht="16.7" customHeight="1" spans="1:2">
      <c r="A31" s="155" t="s">
        <v>2325</v>
      </c>
      <c r="B31" s="157"/>
    </row>
    <row r="32" ht="16.7" customHeight="1" spans="1:4">
      <c r="A32" s="155" t="s">
        <v>2326</v>
      </c>
      <c r="B32" s="157"/>
      <c r="C32" s="159"/>
      <c r="D32" s="160"/>
    </row>
    <row r="33" ht="16.7" customHeight="1" spans="1:2">
      <c r="A33" s="155" t="s">
        <v>2327</v>
      </c>
      <c r="B33" s="157"/>
    </row>
    <row r="34" ht="16.7" customHeight="1" spans="1:4">
      <c r="A34" s="155" t="s">
        <v>2328</v>
      </c>
      <c r="B34" s="157"/>
      <c r="C34" s="159"/>
      <c r="D34" s="160"/>
    </row>
    <row r="35" ht="16.7" customHeight="1" spans="1:2">
      <c r="A35" s="155" t="s">
        <v>2329</v>
      </c>
      <c r="B35" s="157"/>
    </row>
    <row r="36" ht="16.7" customHeight="1" spans="1:2">
      <c r="A36" s="155" t="s">
        <v>2330</v>
      </c>
      <c r="B36" s="157"/>
    </row>
    <row r="37" ht="16.7" customHeight="1" spans="1:2">
      <c r="A37" s="155" t="s">
        <v>2331</v>
      </c>
      <c r="B37" s="157"/>
    </row>
    <row r="38" ht="16.7" customHeight="1" spans="1:2">
      <c r="A38" s="155" t="s">
        <v>2332</v>
      </c>
      <c r="B38" s="157"/>
    </row>
    <row r="39" ht="16.7" customHeight="1" spans="1:2">
      <c r="A39" s="155" t="s">
        <v>2333</v>
      </c>
      <c r="B39" s="157"/>
    </row>
    <row r="40" ht="16.7" customHeight="1" spans="1:4">
      <c r="A40" s="155" t="s">
        <v>2334</v>
      </c>
      <c r="B40" s="157"/>
      <c r="C40" s="159"/>
      <c r="D40" s="160"/>
    </row>
    <row r="41" ht="16.7" customHeight="1" spans="1:4">
      <c r="A41" s="155" t="s">
        <v>2335</v>
      </c>
      <c r="B41" s="157"/>
      <c r="C41" s="159"/>
      <c r="D41" s="160"/>
    </row>
    <row r="42" ht="16.7" customHeight="1" spans="1:4">
      <c r="A42" s="155" t="s">
        <v>2336</v>
      </c>
      <c r="B42" s="157"/>
      <c r="C42" s="159"/>
      <c r="D42" s="160"/>
    </row>
    <row r="43" ht="16.7" customHeight="1" spans="1:4">
      <c r="A43" s="155" t="s">
        <v>2337</v>
      </c>
      <c r="B43" s="157"/>
      <c r="C43" s="159"/>
      <c r="D43" s="160"/>
    </row>
    <row r="44" ht="16.7" customHeight="1" spans="1:4">
      <c r="A44" s="155" t="s">
        <v>2338</v>
      </c>
      <c r="B44" s="157"/>
      <c r="C44" s="159"/>
      <c r="D44" s="160"/>
    </row>
    <row r="45" ht="16.7" customHeight="1" spans="1:4">
      <c r="A45" s="155" t="s">
        <v>2339</v>
      </c>
      <c r="B45" s="157"/>
      <c r="C45" s="159"/>
      <c r="D45" s="160"/>
    </row>
    <row r="46" ht="16.7" customHeight="1" spans="1:4">
      <c r="A46" s="155" t="s">
        <v>2340</v>
      </c>
      <c r="B46" s="157"/>
      <c r="C46" s="159"/>
      <c r="D46" s="160"/>
    </row>
    <row r="47" ht="16.7" customHeight="1" spans="1:4">
      <c r="A47" s="155" t="s">
        <v>2341</v>
      </c>
      <c r="B47" s="157"/>
      <c r="C47" s="159"/>
      <c r="D47" s="160"/>
    </row>
    <row r="48" ht="16.7" customHeight="1" spans="1:4">
      <c r="A48" s="155" t="s">
        <v>2342</v>
      </c>
      <c r="B48" s="157"/>
      <c r="C48" s="159"/>
      <c r="D48" s="160"/>
    </row>
    <row r="49" ht="16.7" customHeight="1" spans="1:4">
      <c r="A49" s="155" t="s">
        <v>2343</v>
      </c>
      <c r="B49" s="157"/>
      <c r="C49" s="159"/>
      <c r="D49" s="160"/>
    </row>
    <row r="50" ht="16.7" customHeight="1" spans="1:2">
      <c r="A50" s="155" t="s">
        <v>2344</v>
      </c>
      <c r="B50" s="156"/>
    </row>
    <row r="51" ht="16.7" customHeight="1" spans="1:4">
      <c r="A51" s="155" t="s">
        <v>2345</v>
      </c>
      <c r="B51" s="157"/>
      <c r="C51" s="159"/>
      <c r="D51" s="160"/>
    </row>
    <row r="52" ht="16.7" customHeight="1" spans="1:4">
      <c r="A52" s="155" t="s">
        <v>2346</v>
      </c>
      <c r="B52" s="157"/>
      <c r="C52" s="159"/>
      <c r="D52" s="160"/>
    </row>
    <row r="53" ht="16.7" customHeight="1" spans="1:4">
      <c r="A53" s="155" t="s">
        <v>2347</v>
      </c>
      <c r="B53" s="157"/>
      <c r="C53" s="159"/>
      <c r="D53" s="160"/>
    </row>
    <row r="54" ht="16.7" customHeight="1" spans="1:4">
      <c r="A54" s="155" t="s">
        <v>2348</v>
      </c>
      <c r="B54" s="157"/>
      <c r="C54" s="159"/>
      <c r="D54" s="160"/>
    </row>
    <row r="55" ht="16.7" customHeight="1" spans="1:2">
      <c r="A55" s="155" t="s">
        <v>2349</v>
      </c>
      <c r="B55" s="157"/>
    </row>
    <row r="56" ht="16.7" customHeight="1" spans="1:4">
      <c r="A56" s="155" t="s">
        <v>2350</v>
      </c>
      <c r="B56" s="157"/>
      <c r="C56" s="159"/>
      <c r="D56" s="160"/>
    </row>
    <row r="57" ht="16.7" customHeight="1" spans="1:4">
      <c r="A57" s="155" t="s">
        <v>2351</v>
      </c>
      <c r="B57" s="157"/>
      <c r="D57" s="160"/>
    </row>
    <row r="58" ht="16.7" customHeight="1" spans="1:4">
      <c r="A58" s="155" t="s">
        <v>2352</v>
      </c>
      <c r="B58" s="157"/>
      <c r="C58" s="159"/>
      <c r="D58" s="160"/>
    </row>
    <row r="59" ht="16.7" customHeight="1" spans="1:2">
      <c r="A59" s="155" t="s">
        <v>2353</v>
      </c>
      <c r="B59" s="157"/>
    </row>
    <row r="60" ht="16.7" customHeight="1" spans="1:4">
      <c r="A60" s="155" t="s">
        <v>2354</v>
      </c>
      <c r="B60" s="157"/>
      <c r="C60" s="159"/>
      <c r="D60" s="160"/>
    </row>
    <row r="61" ht="16.7" customHeight="1" spans="1:4">
      <c r="A61" s="155" t="s">
        <v>2355</v>
      </c>
      <c r="B61" s="157"/>
      <c r="C61" s="159"/>
      <c r="D61" s="160"/>
    </row>
    <row r="62" ht="16.7" customHeight="1" spans="1:4">
      <c r="A62" s="155" t="s">
        <v>2356</v>
      </c>
      <c r="B62" s="157"/>
      <c r="C62" s="159"/>
      <c r="D62" s="160"/>
    </row>
    <row r="63" ht="16.7" customHeight="1" spans="1:2">
      <c r="A63" s="155" t="s">
        <v>2357</v>
      </c>
      <c r="B63" s="157"/>
    </row>
    <row r="64" ht="16.7" customHeight="1" spans="1:2">
      <c r="A64" s="155" t="s">
        <v>2324</v>
      </c>
      <c r="B64" s="157"/>
    </row>
    <row r="65" ht="16.7" customHeight="1" spans="1:2">
      <c r="A65" s="155" t="s">
        <v>2358</v>
      </c>
      <c r="B65" s="157"/>
    </row>
    <row r="66" ht="16.7" customHeight="1" spans="1:2">
      <c r="A66" s="155" t="s">
        <v>2324</v>
      </c>
      <c r="B66" s="157"/>
    </row>
    <row r="67" ht="16.7" customHeight="1" spans="1:2">
      <c r="A67" s="155" t="s">
        <v>2359</v>
      </c>
      <c r="B67" s="157"/>
    </row>
    <row r="68" ht="16.7" customHeight="1" spans="1:2">
      <c r="A68" s="155" t="s">
        <v>2324</v>
      </c>
      <c r="B68" s="157"/>
    </row>
    <row r="69" ht="16.7" customHeight="1" spans="1:2">
      <c r="A69" s="155" t="s">
        <v>2360</v>
      </c>
      <c r="B69" s="157"/>
    </row>
    <row r="70" ht="16.7" customHeight="1" spans="1:2">
      <c r="A70" s="155" t="s">
        <v>2324</v>
      </c>
      <c r="B70" s="157"/>
    </row>
    <row r="71" ht="16.7" customHeight="1" spans="1:2">
      <c r="A71" s="155" t="s">
        <v>2361</v>
      </c>
      <c r="B71" s="157"/>
    </row>
    <row r="72" ht="16.7" customHeight="1" spans="1:2">
      <c r="A72" s="155" t="s">
        <v>2324</v>
      </c>
      <c r="B72" s="157"/>
    </row>
    <row r="73" ht="16.7" customHeight="1" spans="1:2">
      <c r="A73" s="155" t="s">
        <v>2362</v>
      </c>
      <c r="B73" s="157"/>
    </row>
    <row r="74" ht="16.7" customHeight="1" spans="1:2">
      <c r="A74" s="155" t="s">
        <v>2324</v>
      </c>
      <c r="B74" s="157"/>
    </row>
    <row r="75" ht="16.7" customHeight="1" spans="1:2">
      <c r="A75" s="155" t="s">
        <v>2363</v>
      </c>
      <c r="B75" s="157"/>
    </row>
    <row r="76" ht="16.7" customHeight="1" spans="1:2">
      <c r="A76" s="155" t="s">
        <v>2324</v>
      </c>
      <c r="B76" s="157"/>
    </row>
    <row r="77" ht="16.7" customHeight="1" spans="1:2">
      <c r="A77" s="155" t="s">
        <v>2364</v>
      </c>
      <c r="B77" s="157"/>
    </row>
    <row r="78" ht="18.75" customHeight="1" spans="1:2">
      <c r="A78" s="85" t="s">
        <v>2365</v>
      </c>
      <c r="B78" s="161"/>
    </row>
    <row r="79" ht="53.45" customHeight="1" spans="1:2">
      <c r="A79" s="162" t="s">
        <v>2366</v>
      </c>
      <c r="B79" s="162"/>
    </row>
  </sheetData>
  <mergeCells count="3">
    <mergeCell ref="A2:B2"/>
    <mergeCell ref="A79:B79"/>
    <mergeCell ref="B5:B78"/>
  </mergeCells>
  <pageMargins left="0.708661417322835" right="0.708661417322835" top="0.748031496062992" bottom="0.748031496062992" header="0.31496062992126" footer="0.31496062992126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附表1-1</vt:lpstr>
      <vt:lpstr>附表1-2</vt:lpstr>
      <vt:lpstr>附表1-3</vt:lpstr>
      <vt:lpstr>附表1-4</vt:lpstr>
      <vt:lpstr>Sheet1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附表5-1</vt:lpstr>
      <vt:lpstr>附表5-3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吴小懒</cp:lastModifiedBy>
  <dcterms:created xsi:type="dcterms:W3CDTF">2008-01-10T09:59:00Z</dcterms:created>
  <cp:lastPrinted>2019-02-26T03:03:00Z</cp:lastPrinted>
  <dcterms:modified xsi:type="dcterms:W3CDTF">2025-03-14T01:22:37Z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291E4FD7F9E445A685CD6DF9A44C4269</vt:lpwstr>
  </property>
</Properties>
</file>