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1910" tabRatio="833" firstSheet="4" activeTab="12"/>
  </bookViews>
  <sheets>
    <sheet name="一般预算收入 " sheetId="1" r:id="rId1"/>
    <sheet name="一般预算收入县本级" sheetId="2" r:id="rId2"/>
    <sheet name="一般预算支出" sheetId="3" r:id="rId3"/>
    <sheet name="一般预算支出 本级" sheetId="4" r:id="rId4"/>
    <sheet name="一般收支平衡表 " sheetId="5" r:id="rId5"/>
    <sheet name="一般收支平衡表本级" sheetId="6" r:id="rId6"/>
    <sheet name="基金收支表" sheetId="7" r:id="rId7"/>
    <sheet name="17国有资本经营预算 " sheetId="8" r:id="rId8"/>
    <sheet name="17社保基金平衡表" sheetId="9" r:id="rId9"/>
    <sheet name="18一般预算收入" sheetId="10" r:id="rId10"/>
    <sheet name="18一般预算收入 本级" sheetId="11" r:id="rId11"/>
    <sheet name="18一般预算支出 " sheetId="12" r:id="rId12"/>
    <sheet name="18一般预算支出 本级" sheetId="13" r:id="rId13"/>
    <sheet name="18一般收支平衡表" sheetId="14" r:id="rId14"/>
    <sheet name="18一般收支平衡表本级" sheetId="15" r:id="rId15"/>
    <sheet name="18基金收支表" sheetId="16" r:id="rId16"/>
    <sheet name="18国有资本经营预算" sheetId="17" r:id="rId17"/>
    <sheet name="18社保基金平衡表 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_xlnm.Print_Area" localSheetId="7">'17国有资本经营预算 '!$A$1:$F$30</definedName>
    <definedName name="_xlnm.Print_Area" localSheetId="8">'17社保基金平衡表'!$A$1:$J$23</definedName>
    <definedName name="_xlnm.Print_Area" localSheetId="16">'18国有资本经营预算'!$A$1:$F$33</definedName>
    <definedName name="_xlnm.Print_Area" localSheetId="15">'18基金收支表'!$A$1:$E$48</definedName>
    <definedName name="_xlnm.Print_Area" localSheetId="17">'18社保基金平衡表 '!$A$1:$P$25</definedName>
    <definedName name="_xlnm.Print_Area" localSheetId="13">'18一般收支平衡表'!$A$1:$B$39</definedName>
    <definedName name="_xlnm.Print_Area" localSheetId="14">'18一般收支平衡表本级'!$A$1:$B$39</definedName>
    <definedName name="_xlnm.Print_Area" localSheetId="9">'18一般预算收入'!$A$1:$E$37</definedName>
    <definedName name="_xlnm.Print_Area" localSheetId="10">'18一般预算收入 本级'!$A$1:$E$37</definedName>
    <definedName name="_xlnm.Print_Area" localSheetId="11">'18一般预算支出 '!$A$1:$I$27</definedName>
    <definedName name="_xlnm.Print_Area" localSheetId="12">'18一般预算支出 本级'!$A$1:$I$27</definedName>
    <definedName name="_xlnm.Print_Area" localSheetId="6">'基金收支表'!$A$1:$G$55</definedName>
    <definedName name="_xlnm.Print_Area" localSheetId="4">'一般收支平衡表 '!$A$1:$B$41</definedName>
    <definedName name="_xlnm.Print_Area" localSheetId="5">'一般收支平衡表本级'!$A$1:$B$41</definedName>
    <definedName name="_xlnm.Print_Area" localSheetId="0">'一般预算收入 '!$A$1:$G$37</definedName>
    <definedName name="_xlnm.Print_Area" localSheetId="1">'一般预算收入县本级'!$A$1:$G$37</definedName>
    <definedName name="_xlnm.Print_Area" localSheetId="2">'一般预算支出'!$A$1:$H$28</definedName>
    <definedName name="_xlnm.Print_Area" localSheetId="3">'一般预算支出 本级'!$A$1:$H$28</definedName>
    <definedName name="Print_Area_MI" localSheetId="8">#REF!</definedName>
    <definedName name="Print_Area_MI" localSheetId="16">#REF!</definedName>
    <definedName name="Print_Area_MI" localSheetId="17">#REF!</definedName>
    <definedName name="Print_Area_MI">#REF!</definedName>
    <definedName name="报省上打印区" localSheetId="8">#REF!</definedName>
    <definedName name="报省上打印区" localSheetId="16">#REF!</definedName>
    <definedName name="报省上打印区" localSheetId="17">#REF!</definedName>
    <definedName name="报省上打印区">#REF!</definedName>
    <definedName name="千万以上省级部份" localSheetId="8">#REF!,#REF!,#REF!,#REF!,#REF!,#REF!,#REF!,#REF!,#REF!,#REF!,#REF!,#REF!,#REF!</definedName>
    <definedName name="千万以上省级部份" localSheetId="16">#REF!,#REF!,#REF!,#REF!,#REF!,#REF!,#REF!,#REF!,#REF!,#REF!,#REF!,#REF!,#REF!</definedName>
    <definedName name="千万以上省级部份" localSheetId="17">#REF!,#REF!,#REF!,#REF!,#REF!,#REF!,#REF!,#REF!,#REF!,#REF!,#REF!,#REF!,#REF!</definedName>
    <definedName name="千万以上省级部份">#REF!,#REF!,#REF!,#REF!,#REF!,#REF!,#REF!,#REF!,#REF!,#REF!,#REF!,#REF!,#REF!</definedName>
    <definedName name="千万元以上" localSheetId="8">#REF!,#REF!,#REF!,#REF!,#REF!,#REF!,#REF!,#REF!,#REF!,#REF!,#REF!,#REF!,#REF!</definedName>
    <definedName name="千万元以上" localSheetId="16">#REF!,#REF!,#REF!,#REF!,#REF!,#REF!,#REF!,#REF!,#REF!,#REF!,#REF!,#REF!,#REF!</definedName>
    <definedName name="千万元以上" localSheetId="17">#REF!,#REF!,#REF!,#REF!,#REF!,#REF!,#REF!,#REF!,#REF!,#REF!,#REF!,#REF!,#REF!</definedName>
    <definedName name="千万元以上">#REF!,#REF!,#REF!,#REF!,#REF!,#REF!,#REF!,#REF!,#REF!,#REF!,#REF!,#REF!,#REF!</definedName>
    <definedName name="主要问题报省级" localSheetId="8">#REF!</definedName>
    <definedName name="主要问题报省级" localSheetId="16">#REF!</definedName>
    <definedName name="主要问题报省级" localSheetId="17">#REF!</definedName>
    <definedName name="主要问题报省级">#REF!</definedName>
    <definedName name="주택사업본부" localSheetId="8">#REF!</definedName>
    <definedName name="주택사업본부" localSheetId="16">#REF!</definedName>
    <definedName name="주택사업본부" localSheetId="17">#REF!</definedName>
    <definedName name="주택사업본부">#REF!</definedName>
    <definedName name="철구사업본부" localSheetId="8">#REF!</definedName>
    <definedName name="철구사업본부" localSheetId="16">#REF!</definedName>
    <definedName name="철구사업본부" localSheetId="17">#REF!</definedName>
    <definedName name="철구사업본부">#REF!</definedName>
  </definedNames>
  <calcPr fullCalcOnLoad="1" fullPrecision="0"/>
</workbook>
</file>

<file path=xl/sharedStrings.xml><?xml version="1.0" encoding="utf-8"?>
<sst xmlns="http://schemas.openxmlformats.org/spreadsheetml/2006/main" count="772" uniqueCount="338">
  <si>
    <t>单位：万元</t>
  </si>
  <si>
    <t>预算数</t>
  </si>
  <si>
    <t>调整预算数</t>
  </si>
  <si>
    <t>比上年情况</t>
  </si>
  <si>
    <t>金额</t>
  </si>
  <si>
    <t>增减</t>
  </si>
  <si>
    <t>公共财政总收入</t>
  </si>
  <si>
    <t>中央级收入</t>
  </si>
  <si>
    <t>上划中央增值税</t>
  </si>
  <si>
    <t>消费税</t>
  </si>
  <si>
    <t>上划中央企业所得税</t>
  </si>
  <si>
    <t>上划中央个人所得税</t>
  </si>
  <si>
    <t>地方级收入</t>
  </si>
  <si>
    <t>税收收入</t>
  </si>
  <si>
    <t>营业税</t>
  </si>
  <si>
    <t>企业所得税退税</t>
  </si>
  <si>
    <t>资源税</t>
  </si>
  <si>
    <t>固定资产投向税</t>
  </si>
  <si>
    <t>城市建设维护建设税</t>
  </si>
  <si>
    <t>房产税</t>
  </si>
  <si>
    <t>印花税</t>
  </si>
  <si>
    <t>城镇土地使用税</t>
  </si>
  <si>
    <t>土地增值税</t>
  </si>
  <si>
    <t>车船使用税</t>
  </si>
  <si>
    <t>耕地占用税</t>
  </si>
  <si>
    <t>契税</t>
  </si>
  <si>
    <t>烟叶税</t>
  </si>
  <si>
    <t>其他税收</t>
  </si>
  <si>
    <t>非税收入</t>
  </si>
  <si>
    <t>专款收入</t>
  </si>
  <si>
    <t>行政性收费收入</t>
  </si>
  <si>
    <t>罚没收入</t>
  </si>
  <si>
    <t>国有资本经营收入</t>
  </si>
  <si>
    <t>国有资源有偿使用收入</t>
  </si>
  <si>
    <t>其他收入</t>
  </si>
  <si>
    <t xml:space="preserve"> </t>
  </si>
  <si>
    <t>支出项目</t>
  </si>
  <si>
    <t>预计完成数增长情况</t>
  </si>
  <si>
    <t>增减数</t>
  </si>
  <si>
    <t>公共财政支出合计</t>
  </si>
  <si>
    <t>一、一般公共服务支出</t>
  </si>
  <si>
    <t>三、国防支出</t>
  </si>
  <si>
    <t>四、公共安全</t>
  </si>
  <si>
    <t>五、教育支出</t>
  </si>
  <si>
    <t>六、科学技术</t>
  </si>
  <si>
    <t>七、文化体育与传媒支出</t>
  </si>
  <si>
    <t>八、社会保障和就业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</si>
  <si>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</si>
  <si>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</si>
  <si>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</si>
  <si>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</si>
  <si>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</si>
  <si>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</si>
  <si>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</si>
  <si>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地方公共财政收入</t>
  </si>
  <si>
    <t>返还性收入</t>
  </si>
  <si>
    <t xml:space="preserve">      1).体制补助收入</t>
  </si>
  <si>
    <t xml:space="preserve">      2).均衡性转移支付补助收入 </t>
  </si>
  <si>
    <t xml:space="preserve">      3).革命老区及边境地区转移支付收入</t>
  </si>
  <si>
    <t xml:space="preserve">      4).县级基本财力保障机制奖补资金收入</t>
  </si>
  <si>
    <t xml:space="preserve">      5).结算补助收入</t>
  </si>
  <si>
    <t xml:space="preserve">      6).重点生态功能区转移支付补助   </t>
  </si>
  <si>
    <t xml:space="preserve">      7).农村综合改革等转移支付收入</t>
  </si>
  <si>
    <t xml:space="preserve">      8).固定数额补助收入</t>
  </si>
  <si>
    <t xml:space="preserve">      9).专项转移支付收入</t>
  </si>
  <si>
    <t xml:space="preserve">      10).其他一般性转移支付收入 </t>
  </si>
  <si>
    <t xml:space="preserve">  专项补助收入</t>
  </si>
  <si>
    <t>公共财政支出</t>
  </si>
  <si>
    <t>体制上解</t>
  </si>
  <si>
    <t>原体制上解</t>
  </si>
  <si>
    <t>设区市增量分成上解</t>
  </si>
  <si>
    <t>专项上解</t>
  </si>
  <si>
    <t>其他上解</t>
  </si>
  <si>
    <t>　　结转下年支出</t>
  </si>
  <si>
    <t>　　净结余</t>
  </si>
  <si>
    <t>专项补助收入</t>
  </si>
  <si>
    <t>地方公共财政支出</t>
  </si>
  <si>
    <t>一、农网还贷资金收入</t>
  </si>
  <si>
    <t>二、能源建设基金收入</t>
  </si>
  <si>
    <t>三、库区维护建设基金收入</t>
  </si>
  <si>
    <t>四、铁路建设附加费收入</t>
  </si>
  <si>
    <t>五、民航机场管理建设费收入</t>
  </si>
  <si>
    <t>六、养路费收入</t>
  </si>
  <si>
    <t>七、公路客货运附加费收入</t>
  </si>
  <si>
    <t>八、燃油附加费收入</t>
  </si>
  <si>
    <t>九、转让政府还贷道路收费权收入</t>
  </si>
  <si>
    <t>十、下放港口以港养港收入</t>
  </si>
  <si>
    <t>十一、散装水泥专项资金收入</t>
  </si>
  <si>
    <t>十二、墙体材料专项基金收入</t>
  </si>
  <si>
    <t>十三、文化事业建设费收入</t>
  </si>
  <si>
    <t>十四、地方教育附加收入</t>
  </si>
  <si>
    <t>十五、地方教育基金收入</t>
  </si>
  <si>
    <t>十六、国家电影事业发展专项资金收入</t>
  </si>
  <si>
    <t>十七、农业发展基金收入</t>
  </si>
  <si>
    <t>十八、价格调节基金</t>
  </si>
  <si>
    <t>十九、国有土地使用权出让金收入</t>
  </si>
  <si>
    <t>二十、新增建设用地土地有偿使用费收入</t>
  </si>
  <si>
    <t>二十一、林业建设基金</t>
  </si>
  <si>
    <t>二十二、育林基金收入</t>
  </si>
  <si>
    <t>二十三、森林植被恢复费</t>
  </si>
  <si>
    <t>二十四、地方水利建设基金收入</t>
  </si>
  <si>
    <t>二十五、城市基础设施配套费收入</t>
  </si>
  <si>
    <t>二十六、灌溉水源灌排工程补偿费收入</t>
  </si>
  <si>
    <t>二十七、污水处理费收入</t>
  </si>
  <si>
    <t>二十八、残疾人就业保障金收入</t>
  </si>
  <si>
    <t>二十九、政府住房基金收入</t>
  </si>
  <si>
    <t>三十、彩票公益金收入</t>
  </si>
  <si>
    <t>三十一、其他基金收入</t>
  </si>
  <si>
    <t>本年基金收入小计</t>
  </si>
  <si>
    <t>加：上年基金结余收入</t>
  </si>
  <si>
    <t>基金收入总计</t>
  </si>
  <si>
    <t>一、一般公共服务</t>
  </si>
  <si>
    <t>二、教育</t>
  </si>
  <si>
    <t>三、文化体育与传媒</t>
  </si>
  <si>
    <t>四、社会保障和就业</t>
  </si>
  <si>
    <t>五、城乡社区事务</t>
  </si>
  <si>
    <t>六、农林水事务</t>
  </si>
  <si>
    <t>七、交通运输</t>
  </si>
  <si>
    <t>八、资源勘探电力信息等事务</t>
  </si>
  <si>
    <t>九、粮油物资储备管理等事务</t>
  </si>
  <si>
    <t>十、其他支出</t>
  </si>
  <si>
    <t>本年基金支出小计</t>
  </si>
  <si>
    <t>加：上解支出</t>
  </si>
  <si>
    <t>基金支出总计</t>
  </si>
  <si>
    <t>填制单位：明溪县财政局</t>
  </si>
  <si>
    <t>收  入  项  目</t>
  </si>
  <si>
    <t>完成（%）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</si>
  <si>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</si>
  <si>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</si>
  <si>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</si>
  <si>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</si>
  <si>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</si>
  <si>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>本年收入合计</t>
  </si>
  <si>
    <t>本年支出合计</t>
  </si>
  <si>
    <t>上年结转</t>
  </si>
  <si>
    <t>结转下年</t>
  </si>
  <si>
    <t>收入总计</t>
  </si>
  <si>
    <t>支 出 总 计</t>
  </si>
  <si>
    <t>项        目</t>
  </si>
  <si>
    <t>合计</t>
  </si>
  <si>
    <t>一、居民社会养老保险基金</t>
  </si>
  <si>
    <t>二、机关事业单位基本养老保险基金</t>
  </si>
  <si>
    <t>一、保险费收入</t>
  </si>
  <si>
    <t>二、利息收入</t>
  </si>
  <si>
    <t>三、财政补贴收入</t>
  </si>
  <si>
    <t xml:space="preserve">    调入资金</t>
  </si>
  <si>
    <t xml:space="preserve">    上年滚存结余</t>
  </si>
  <si>
    <t>一、社会保险待遇支出</t>
  </si>
  <si>
    <t>二、丧葬抚恤补助支出</t>
  </si>
  <si>
    <t xml:space="preserve">    调出资金</t>
  </si>
  <si>
    <t xml:space="preserve">    本年收支结余</t>
  </si>
  <si>
    <t xml:space="preserve">    年末滚存结余</t>
  </si>
  <si>
    <t>二、外交</t>
  </si>
  <si>
    <t>　　专项结转下年</t>
  </si>
  <si>
    <t>十五、国家电影事业发展专项资金收入</t>
  </si>
  <si>
    <t>十六、农业发展基金收入</t>
  </si>
  <si>
    <t>十七、价格调节基金</t>
  </si>
  <si>
    <t>十九、新增建设用地土地有偿使用费收入</t>
  </si>
  <si>
    <t>二十、城市基础设施配套费收入</t>
  </si>
  <si>
    <t>二十一、灌溉水源灌排工程补偿费收入</t>
  </si>
  <si>
    <t>二十二、污水处理费收入</t>
  </si>
  <si>
    <t>二十三、政府住房基金收入</t>
  </si>
  <si>
    <t>二十四、彩票公益金收入</t>
  </si>
  <si>
    <t>二十五、其他基金收入</t>
  </si>
  <si>
    <t>增减%</t>
  </si>
  <si>
    <t>二、外交支出</t>
  </si>
  <si>
    <t>四、公共安全支出</t>
  </si>
  <si>
    <t>六、科学技术支出</t>
  </si>
  <si>
    <t>八、社会保障和就业支出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</si>
  <si>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</si>
  <si>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</si>
  <si>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</si>
  <si>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</si>
  <si>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</si>
  <si>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</si>
  <si>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一、基本养老金支出</t>
  </si>
  <si>
    <t>二、丧葬抚恤补助支出</t>
  </si>
  <si>
    <t>三、个人账户养老金支出</t>
  </si>
  <si>
    <t>四、其它支出</t>
  </si>
  <si>
    <t>五、转移支出</t>
  </si>
  <si>
    <t>省上提前下达专项</t>
  </si>
  <si>
    <t>预计完成数</t>
  </si>
  <si>
    <t>比上年预算数(不含省上提前下达专项）</t>
  </si>
  <si>
    <t>不含省上提前下达专项</t>
  </si>
  <si>
    <t>预算调整数(不含省上提前下达专项)</t>
  </si>
  <si>
    <t xml:space="preserve">  项  目</t>
  </si>
  <si>
    <t>收    入    项    目</t>
  </si>
  <si>
    <t>预计完成数</t>
  </si>
  <si>
    <t>完成数占调整预算%</t>
  </si>
  <si>
    <t>上划中央增值税</t>
  </si>
  <si>
    <t>增值税50%)</t>
  </si>
  <si>
    <t>营改增增值税(50%)</t>
  </si>
  <si>
    <t>企业所得税（40%）</t>
  </si>
  <si>
    <t>个人所得税(40%)</t>
  </si>
  <si>
    <t>预计完成数</t>
  </si>
  <si>
    <t>项                  目</t>
  </si>
  <si>
    <t>收入总计:</t>
  </si>
  <si>
    <t>支出总计:</t>
  </si>
  <si>
    <t>预算结余:</t>
  </si>
  <si>
    <t>年终滚存结余:</t>
  </si>
  <si>
    <t>项    目</t>
  </si>
  <si>
    <t xml:space="preserve">    补助收入</t>
  </si>
  <si>
    <t xml:space="preserve">    基金滚存结余</t>
  </si>
  <si>
    <t>增减</t>
  </si>
  <si>
    <t xml:space="preserve">   债务转贷收入</t>
  </si>
  <si>
    <t>增值税(50%)</t>
  </si>
  <si>
    <t>营改增增值税50%)</t>
  </si>
  <si>
    <t>2016年预计完成数</t>
  </si>
  <si>
    <t>十八、国有土地使用权出让金收入</t>
  </si>
  <si>
    <t>单位:万元</t>
  </si>
  <si>
    <t xml:space="preserve">    5、调入资金</t>
  </si>
  <si>
    <t xml:space="preserve">    6、下级上解收入</t>
  </si>
  <si>
    <t>金    额</t>
  </si>
  <si>
    <t>金     额</t>
  </si>
  <si>
    <t xml:space="preserve">                单位：万元</t>
  </si>
  <si>
    <r>
      <t xml:space="preserve">  </t>
    </r>
    <r>
      <rPr>
        <sz val="10"/>
        <rFont val="宋体"/>
        <family val="0"/>
      </rPr>
      <t>一般性转移支付收入</t>
    </r>
  </si>
  <si>
    <r>
      <t>加: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1、上级补助收入</t>
    </r>
  </si>
  <si>
    <t xml:space="preserve"> 返还性收入</t>
  </si>
  <si>
    <t xml:space="preserve">  返还性收入</t>
  </si>
  <si>
    <t xml:space="preserve">  专项补助收入</t>
  </si>
  <si>
    <t>加： 1、上级补助收入</t>
  </si>
  <si>
    <t>一般性转移支付收入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</si>
  <si>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2、地方政府债券转贷收入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</si>
  <si>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3、上年结余收入</t>
    </r>
  </si>
  <si>
    <r>
      <t>加: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1、上解支出</t>
    </r>
  </si>
  <si>
    <r>
      <t xml:space="preserve">   </t>
    </r>
    <r>
      <rPr>
        <sz val="10"/>
        <rFont val="宋体"/>
        <family val="0"/>
      </rPr>
      <t xml:space="preserve"> 3、债务付息支出</t>
    </r>
  </si>
  <si>
    <t xml:space="preserve">    2、债务还本支出</t>
  </si>
  <si>
    <r>
      <t xml:space="preserve">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4</t>
    </r>
    <r>
      <rPr>
        <sz val="10"/>
        <rFont val="宋体"/>
        <family val="0"/>
      </rPr>
      <t>、安排预算稳定调节基金</t>
    </r>
  </si>
  <si>
    <r>
      <t xml:space="preserve">    5</t>
    </r>
    <r>
      <rPr>
        <sz val="10"/>
        <rFont val="宋体"/>
        <family val="0"/>
      </rPr>
      <t>、调出资金</t>
    </r>
  </si>
  <si>
    <r>
      <t xml:space="preserve">    6</t>
    </r>
    <r>
      <rPr>
        <sz val="10"/>
        <rFont val="宋体"/>
        <family val="0"/>
      </rPr>
      <t>、补助下级支出</t>
    </r>
  </si>
  <si>
    <r>
      <t xml:space="preserve">加:  </t>
    </r>
    <r>
      <rPr>
        <sz val="10"/>
        <rFont val="宋体"/>
        <family val="0"/>
      </rPr>
      <t>1、上解支出</t>
    </r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</si>
  <si>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2、债券还本支出</t>
    </r>
  </si>
  <si>
    <r>
      <t xml:space="preserve">   </t>
    </r>
    <r>
      <rPr>
        <sz val="10"/>
        <rFont val="宋体"/>
        <family val="0"/>
      </rPr>
      <t xml:space="preserve"> 3、债券付息支出</t>
    </r>
  </si>
  <si>
    <r>
      <t xml:space="preserve">   </t>
    </r>
    <r>
      <rPr>
        <sz val="10"/>
        <rFont val="宋体"/>
        <family val="0"/>
      </rPr>
      <t xml:space="preserve"> 4、调出资金</t>
    </r>
  </si>
  <si>
    <r>
      <t xml:space="preserve">    </t>
    </r>
    <r>
      <rPr>
        <sz val="10"/>
        <rFont val="宋体"/>
        <family val="0"/>
      </rPr>
      <t>5、安排预算稳定调节基金</t>
    </r>
  </si>
  <si>
    <r>
      <t xml:space="preserve">    </t>
    </r>
    <r>
      <rPr>
        <sz val="10"/>
        <rFont val="宋体"/>
        <family val="0"/>
      </rPr>
      <t>6、补助下级支出</t>
    </r>
  </si>
  <si>
    <t xml:space="preserve">  一般性转移支付收入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</si>
  <si>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返还性收入</t>
    </r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</si>
  <si>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专项补助收入</t>
    </r>
  </si>
  <si>
    <t xml:space="preserve">    2、地方政府债券转贷收入</t>
  </si>
  <si>
    <t xml:space="preserve">    3、上年结余收入</t>
  </si>
  <si>
    <r>
      <t xml:space="preserve">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 xml:space="preserve"> 4、动用预算稳定调节基金</t>
    </r>
  </si>
  <si>
    <r>
      <t xml:space="preserve">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6、下级上解收入</t>
    </r>
  </si>
  <si>
    <t xml:space="preserve"> 体制上解</t>
  </si>
  <si>
    <t xml:space="preserve">    2、 拨付国债转贷资金数</t>
  </si>
  <si>
    <t xml:space="preserve">    3、地方政府债券还本支出</t>
  </si>
  <si>
    <t xml:space="preserve">    4、补助下级支出</t>
  </si>
  <si>
    <t xml:space="preserve">    5、安排预算稳定调节基金</t>
  </si>
  <si>
    <t xml:space="preserve"> 一般性转移支付收入</t>
  </si>
  <si>
    <t xml:space="preserve">    2、国债转贷收入</t>
  </si>
  <si>
    <r>
      <t xml:space="preserve">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4、动用预算稳定调节基金</t>
    </r>
  </si>
  <si>
    <t>2017年明溪县公共财政收入完成情况表</t>
  </si>
  <si>
    <r>
      <t>2016</t>
    </r>
    <r>
      <rPr>
        <b/>
        <sz val="10"/>
        <color indexed="12"/>
        <rFont val="宋体"/>
        <family val="0"/>
      </rPr>
      <t>年本级完成数</t>
    </r>
  </si>
  <si>
    <r>
      <t>2017</t>
    </r>
    <r>
      <rPr>
        <b/>
        <sz val="10"/>
        <color indexed="12"/>
        <rFont val="宋体"/>
        <family val="0"/>
      </rPr>
      <t>年乡镇预计完成数</t>
    </r>
  </si>
  <si>
    <r>
      <t>2017</t>
    </r>
    <r>
      <rPr>
        <b/>
        <sz val="10"/>
        <color indexed="12"/>
        <rFont val="宋体"/>
        <family val="0"/>
      </rPr>
      <t>年乡镇预算数</t>
    </r>
  </si>
  <si>
    <r>
      <t>2016</t>
    </r>
    <r>
      <rPr>
        <b/>
        <sz val="10"/>
        <color indexed="12"/>
        <rFont val="宋体"/>
        <family val="0"/>
      </rPr>
      <t>年乡镇完成数</t>
    </r>
  </si>
  <si>
    <r>
      <t>2016</t>
    </r>
    <r>
      <rPr>
        <b/>
        <sz val="10"/>
        <color indexed="12"/>
        <rFont val="宋体"/>
        <family val="0"/>
      </rPr>
      <t>年完成数</t>
    </r>
  </si>
  <si>
    <t>二十二、债务付息支出</t>
  </si>
  <si>
    <t>二十三、债务发行费用支出</t>
  </si>
  <si>
    <r>
      <t>2016</t>
    </r>
    <r>
      <rPr>
        <b/>
        <sz val="10"/>
        <rFont val="宋体"/>
        <family val="0"/>
      </rPr>
      <t>年决算数</t>
    </r>
  </si>
  <si>
    <t>2017年明溪县本级公共财政收入完成情况表</t>
  </si>
  <si>
    <t>2017年明溪县公共财政支出完成情况表</t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</si>
  <si>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年预算数</t>
    </r>
  </si>
  <si>
    <t>2017年明溪县本级公共财政支出完成情况表</t>
  </si>
  <si>
    <r>
      <t>20</t>
    </r>
    <r>
      <rPr>
        <b/>
        <sz val="10"/>
        <rFont val="宋体"/>
        <family val="0"/>
      </rPr>
      <t>17</t>
    </r>
    <r>
      <rPr>
        <b/>
        <sz val="10"/>
        <rFont val="宋体"/>
        <family val="0"/>
      </rPr>
      <t>年预算数</t>
    </r>
  </si>
  <si>
    <r>
      <t xml:space="preserve"> </t>
    </r>
    <r>
      <rPr>
        <sz val="10"/>
        <rFont val="宋体"/>
        <family val="0"/>
      </rPr>
      <t xml:space="preserve">   4、</t>
    </r>
    <r>
      <rPr>
        <sz val="10"/>
        <rFont val="宋体"/>
        <family val="0"/>
      </rPr>
      <t>待偿债置换一般债券结余</t>
    </r>
  </si>
  <si>
    <r>
      <t xml:space="preserve">    </t>
    </r>
    <r>
      <rPr>
        <sz val="10"/>
        <rFont val="宋体"/>
        <family val="0"/>
      </rPr>
      <t>5</t>
    </r>
    <r>
      <rPr>
        <sz val="10"/>
        <rFont val="宋体"/>
        <family val="0"/>
      </rPr>
      <t>、调入资金</t>
    </r>
  </si>
  <si>
    <r>
      <t xml:space="preserve">    </t>
    </r>
    <r>
      <rPr>
        <sz val="10"/>
        <rFont val="宋体"/>
        <family val="0"/>
      </rPr>
      <t>6</t>
    </r>
    <r>
      <rPr>
        <sz val="10"/>
        <rFont val="宋体"/>
        <family val="0"/>
      </rPr>
      <t>、动用预算稳定调节基金</t>
    </r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</si>
  <si>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7</t>
    </r>
    <r>
      <rPr>
        <sz val="10"/>
        <rFont val="宋体"/>
        <family val="0"/>
      </rPr>
      <t>、下级上解收入</t>
    </r>
  </si>
  <si>
    <t>2017年明溪县本级财政收支平衡情况表</t>
  </si>
  <si>
    <t>2017年明溪县财政收支平衡情况表</t>
  </si>
  <si>
    <t>2017年明溪县政府性基金收支完成情况表</t>
  </si>
  <si>
    <t>调整后预算数</t>
  </si>
  <si>
    <t>完成占调整后预算数%</t>
  </si>
  <si>
    <t>2017年明溪县国有资本经营预算收支平衡表</t>
  </si>
  <si>
    <t>二、转移性支出</t>
  </si>
  <si>
    <t xml:space="preserve">  1、解决历史遗留问题及改革成本支出</t>
  </si>
  <si>
    <t xml:space="preserve">  2、国有企业资本金注入</t>
  </si>
  <si>
    <t xml:space="preserve">  3、国有企业政策性补贴</t>
  </si>
  <si>
    <t xml:space="preserve">  4、金融国有资本经营预算支出</t>
  </si>
  <si>
    <t xml:space="preserve">  5、其他国有资本经营预算支出</t>
  </si>
  <si>
    <t>一、 国有资本经营预算支出</t>
  </si>
  <si>
    <r>
      <t>20</t>
    </r>
    <r>
      <rPr>
        <b/>
        <sz val="18"/>
        <rFont val="华文中宋"/>
        <family val="0"/>
      </rPr>
      <t>17年社会保险基金预算收支平衡表</t>
    </r>
  </si>
  <si>
    <t>实际完成数</t>
  </si>
  <si>
    <t>四、集体补助收入</t>
  </si>
  <si>
    <t>五、其他收入</t>
  </si>
  <si>
    <t>六、转移收入</t>
  </si>
  <si>
    <t>三、个人账户养老金支出</t>
  </si>
  <si>
    <t>四、其他支出</t>
  </si>
  <si>
    <t>五、转移支出</t>
  </si>
  <si>
    <t>2018年明溪县地方公共财政预算收入情况表</t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</si>
  <si>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年预计完成数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</si>
  <si>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年预算数</t>
    </r>
  </si>
  <si>
    <t>2018年明溪县本级地方公共财政预算收入情况表</t>
  </si>
  <si>
    <r>
      <t>20</t>
    </r>
    <r>
      <rPr>
        <b/>
        <sz val="10"/>
        <rFont val="宋体"/>
        <family val="0"/>
      </rPr>
      <t>18</t>
    </r>
    <r>
      <rPr>
        <b/>
        <sz val="10"/>
        <rFont val="宋体"/>
        <family val="0"/>
      </rPr>
      <t>年预算数</t>
    </r>
  </si>
  <si>
    <t>2018年明溪县地方公共财政支出预算情况表</t>
  </si>
  <si>
    <t>2018年明溪县本级地方公共财政支出预算情况表</t>
  </si>
  <si>
    <t>2018年明溪县地方公共财政预算收支平衡情况表</t>
  </si>
  <si>
    <t>218年县本级地方公共财政预算收支平衡情况表</t>
  </si>
  <si>
    <t>2018年明溪县政府性基金收支预算情况表</t>
  </si>
  <si>
    <t>2018年明溪县国有资本经营预算收支平衡及对比表</t>
  </si>
  <si>
    <t>2018年社会保险基金预算收支平衡表</t>
  </si>
  <si>
    <t>预算数</t>
  </si>
  <si>
    <t>完成（%）</t>
  </si>
  <si>
    <t>比上年情况</t>
  </si>
  <si>
    <r>
      <t>2018年</t>
    </r>
    <r>
      <rPr>
        <b/>
        <sz val="10"/>
        <rFont val="宋体"/>
        <family val="0"/>
      </rPr>
      <t>预算数</t>
    </r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</si>
  <si>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年预计完成数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</si>
  <si>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</si>
  <si>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年预算数</t>
    </r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</si>
  <si>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年人大通过的预算数</t>
    </r>
  </si>
  <si>
    <r>
      <t>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年预计完成数</t>
    </r>
  </si>
  <si>
    <r>
      <t>201</t>
    </r>
    <r>
      <rPr>
        <b/>
        <sz val="10"/>
        <rFont val="宋体"/>
        <family val="0"/>
      </rPr>
      <t>8</t>
    </r>
    <r>
      <rPr>
        <b/>
        <sz val="10"/>
        <rFont val="宋体"/>
        <family val="0"/>
      </rPr>
      <t>年预算与201</t>
    </r>
    <r>
      <rPr>
        <b/>
        <sz val="10"/>
        <rFont val="宋体"/>
        <family val="0"/>
      </rPr>
      <t>7</t>
    </r>
    <r>
      <rPr>
        <b/>
        <sz val="10"/>
        <rFont val="宋体"/>
        <family val="0"/>
      </rPr>
      <t>年预计完成数比较</t>
    </r>
  </si>
  <si>
    <r>
      <t>201</t>
    </r>
    <r>
      <rPr>
        <b/>
        <sz val="9"/>
        <rFont val="宋体"/>
        <family val="0"/>
      </rPr>
      <t>8</t>
    </r>
    <r>
      <rPr>
        <b/>
        <sz val="9"/>
        <rFont val="宋体"/>
        <family val="0"/>
      </rPr>
      <t>年预算数</t>
    </r>
  </si>
  <si>
    <r>
      <t>201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年人大通过的预算数</t>
    </r>
  </si>
  <si>
    <r>
      <t>201</t>
    </r>
    <r>
      <rPr>
        <b/>
        <sz val="9"/>
        <rFont val="宋体"/>
        <family val="0"/>
      </rPr>
      <t>8</t>
    </r>
    <r>
      <rPr>
        <b/>
        <sz val="9"/>
        <rFont val="宋体"/>
        <family val="0"/>
      </rPr>
      <t>年预算与201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年预计完成数比较</t>
    </r>
  </si>
  <si>
    <r>
      <t>201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年预计完成数</t>
    </r>
  </si>
  <si>
    <t>四、集体补助收入</t>
  </si>
  <si>
    <t>五、其他收入</t>
  </si>
  <si>
    <t>六、转移收入</t>
  </si>
  <si>
    <t xml:space="preserve">       增值税</t>
  </si>
  <si>
    <t xml:space="preserve">       营改增增值税</t>
  </si>
  <si>
    <t xml:space="preserve">       营业税</t>
  </si>
  <si>
    <t xml:space="preserve">       企业所得税</t>
  </si>
  <si>
    <t xml:space="preserve">       企业所得税退税</t>
  </si>
  <si>
    <t xml:space="preserve">       个人所得税</t>
  </si>
  <si>
    <t xml:space="preserve">       资源税</t>
  </si>
  <si>
    <t xml:space="preserve">       固定资产投资方向调节税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</si>
  <si>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</si>
  <si>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</si>
  <si>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</si>
  <si>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</si>
  <si>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</si>
  <si>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车船使用和牌照税</t>
  </si>
  <si>
    <t xml:space="preserve">       耕地占用税</t>
  </si>
  <si>
    <t xml:space="preserve">       契税</t>
  </si>
  <si>
    <t xml:space="preserve">       烟叶税</t>
  </si>
  <si>
    <t>乡镇18年税收收入</t>
  </si>
  <si>
    <t>二、转移性支出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</si>
</sst>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mm/dd/yy_)"/>
    <numFmt numFmtId="179" formatCode="_(&quot;$&quot;* #,##0_);_(&quot;$&quot;* \(#,##0\);_(&quot;$&quot;* &quot;-&quot;??_);_(@_)"/>
    <numFmt numFmtId="180" formatCode="0;[Red]0"/>
    <numFmt numFmtId="181" formatCode="#,##0.00_ "/>
    <numFmt numFmtId="182" formatCode="0_ "/>
    <numFmt numFmtId="183" formatCode="0.00_ "/>
    <numFmt numFmtId="184" formatCode="#,##0_ "/>
    <numFmt numFmtId="185" formatCode="0.00_ ;[Red]\-0.00\ "/>
    <numFmt numFmtId="186" formatCode="0_ ;[Red]\-0\ "/>
    <numFmt numFmtId="187" formatCode="0.0_ "/>
    <numFmt numFmtId="188" formatCode="#,##0.0_ "/>
    <numFmt numFmtId="189" formatCode="0.000000_ "/>
    <numFmt numFmtId="190" formatCode="0.00000_ "/>
    <numFmt numFmtId="191" formatCode="0.0000_ "/>
    <numFmt numFmtId="192" formatCode="0.000_ "/>
    <numFmt numFmtId="193" formatCode="0_);[Red]\(0\)"/>
    <numFmt numFmtId="194" formatCode="#,##0;[Red]#,##0"/>
    <numFmt numFmtId="195" formatCode="#,##0_);[Red]\(#,##0\)"/>
    <numFmt numFmtId="196" formatCode="0.00_);[Red]\(0.00\)"/>
  </numFmts>
  <fonts count="60">
    <font>
      <sz val="12"/>
      <name val="宋体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2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宋体"/>
      <family val="0"/>
    </font>
    <font>
      <sz val="11"/>
      <color indexed="8"/>
      <name val="宋体"/>
      <family val="0"/>
    </font>
    <font>
      <sz val="11"/>
      <name val="ＭＳ Ｐゴシック"/>
      <family val="2"/>
    </font>
    <font>
      <i/>
      <sz val="11"/>
      <color indexed="23"/>
      <name val="宋体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8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i/>
      <sz val="16"/>
      <name val="Helv"/>
      <family val="2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b/>
      <sz val="9"/>
      <name val="宋体"/>
      <family val="0"/>
    </font>
    <font>
      <b/>
      <sz val="16"/>
      <name val="方正小标宋简体"/>
      <family val="4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0"/>
      <color indexed="12"/>
      <name val="宋体"/>
      <family val="0"/>
    </font>
    <font>
      <sz val="10"/>
      <color indexed="10"/>
      <name val="宋体"/>
      <family val="0"/>
    </font>
    <font>
      <sz val="16"/>
      <name val="方正小标宋简体"/>
      <family val="4"/>
    </font>
    <font>
      <b/>
      <sz val="18"/>
      <name val="方正小标宋简体"/>
      <family val="4"/>
    </font>
    <font>
      <sz val="16"/>
      <color indexed="12"/>
      <name val="方正小标宋简体"/>
      <family val="4"/>
    </font>
    <font>
      <b/>
      <sz val="16"/>
      <color indexed="12"/>
      <name val="方正小标宋简体"/>
      <family val="4"/>
    </font>
    <font>
      <sz val="16"/>
      <color indexed="10"/>
      <name val="方正小标宋简体"/>
      <family val="4"/>
    </font>
    <font>
      <sz val="10"/>
      <color indexed="12"/>
      <name val="Arial"/>
      <family val="2"/>
    </font>
    <font>
      <b/>
      <sz val="18"/>
      <name val="华文中宋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1" fillId="0" borderId="0">
      <alignment vertical="top"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8" fillId="0" borderId="0" applyNumberFormat="0" applyFill="0" applyBorder="0" applyAlignment="0" applyProtection="0"/>
    <xf numFmtId="38" fontId="36" fillId="16" borderId="0" applyNumberFormat="0" applyBorder="0" applyAlignment="0" applyProtection="0"/>
    <xf numFmtId="10" fontId="36" fillId="17" borderId="1" applyNumberFormat="0" applyBorder="0" applyAlignment="0" applyProtection="0"/>
    <xf numFmtId="0" fontId="41" fillId="0" borderId="0">
      <alignment/>
      <protection/>
    </xf>
    <xf numFmtId="0" fontId="7" fillId="0" borderId="0">
      <alignment/>
      <protection/>
    </xf>
    <xf numFmtId="10" fontId="2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 locked="0"/>
    </xf>
    <xf numFmtId="0" fontId="19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34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 vertical="center"/>
      <protection/>
    </xf>
    <xf numFmtId="0" fontId="25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1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6" applyNumberFormat="0" applyAlignment="0" applyProtection="0"/>
    <xf numFmtId="0" fontId="40" fillId="18" borderId="7" applyNumberFormat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8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8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16" borderId="9" applyNumberFormat="0" applyAlignment="0" applyProtection="0"/>
    <xf numFmtId="0" fontId="33" fillId="7" borderId="6" applyNumberFormat="0" applyAlignment="0" applyProtection="0"/>
    <xf numFmtId="0" fontId="20" fillId="0" borderId="0">
      <alignment/>
      <protection/>
    </xf>
    <xf numFmtId="0" fontId="42" fillId="0" borderId="0" applyNumberFormat="0" applyFill="0" applyBorder="0" applyAlignment="0" applyProtection="0"/>
    <xf numFmtId="0" fontId="0" fillId="24" borderId="10" applyNumberFormat="0" applyFont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9" fillId="0" borderId="0">
      <alignment/>
      <protection/>
    </xf>
  </cellStyleXfs>
  <cellXfs count="442">
    <xf numFmtId="0" fontId="0" fillId="0" borderId="0" xfId="0" applyAlignment="1">
      <alignment vertical="center"/>
    </xf>
    <xf numFmtId="0" fontId="1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80" fontId="10" fillId="0" borderId="0" xfId="0" applyNumberFormat="1" applyFont="1" applyAlignment="1">
      <alignment vertical="center"/>
    </xf>
    <xf numFmtId="182" fontId="10" fillId="0" borderId="0" xfId="0" applyNumberFormat="1" applyFont="1" applyAlignment="1">
      <alignment vertical="center"/>
    </xf>
    <xf numFmtId="183" fontId="10" fillId="0" borderId="0" xfId="0" applyNumberFormat="1" applyFont="1" applyAlignment="1">
      <alignment vertical="center"/>
    </xf>
    <xf numFmtId="182" fontId="6" fillId="0" borderId="11" xfId="0" applyNumberFormat="1" applyFont="1" applyFill="1" applyBorder="1" applyAlignment="1">
      <alignment horizontal="left" vertical="center" wrapText="1"/>
    </xf>
    <xf numFmtId="184" fontId="9" fillId="0" borderId="12" xfId="83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5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center" vertical="center" wrapText="1"/>
    </xf>
    <xf numFmtId="182" fontId="9" fillId="0" borderId="0" xfId="0" applyNumberFormat="1" applyFont="1" applyAlignment="1">
      <alignment horizontal="center" vertical="center" wrapText="1"/>
    </xf>
    <xf numFmtId="182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9" fillId="0" borderId="13" xfId="0" applyNumberFormat="1" applyFont="1" applyBorder="1" applyAlignment="1">
      <alignment horizontal="right" vertical="center"/>
    </xf>
    <xf numFmtId="182" fontId="7" fillId="0" borderId="13" xfId="0" applyNumberFormat="1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182" fontId="9" fillId="0" borderId="1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84" fontId="11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82" fontId="12" fillId="0" borderId="13" xfId="62" applyNumberFormat="1" applyFont="1" applyBorder="1" applyAlignment="1" applyProtection="1">
      <alignment horizontal="right"/>
      <protection locked="0"/>
    </xf>
    <xf numFmtId="0" fontId="12" fillId="0" borderId="13" xfId="0" applyFont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4" fontId="12" fillId="0" borderId="1" xfId="0" applyNumberFormat="1" applyFont="1" applyBorder="1" applyAlignment="1">
      <alignment horizontal="right" vertical="center" wrapText="1"/>
    </xf>
    <xf numFmtId="184" fontId="12" fillId="0" borderId="13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vertical="center"/>
    </xf>
    <xf numFmtId="184" fontId="7" fillId="0" borderId="13" xfId="0" applyNumberFormat="1" applyFont="1" applyBorder="1" applyAlignment="1">
      <alignment horizontal="right" vertical="center"/>
    </xf>
    <xf numFmtId="182" fontId="12" fillId="0" borderId="1" xfId="0" applyNumberFormat="1" applyFont="1" applyBorder="1" applyAlignment="1" applyProtection="1">
      <alignment horizontal="right"/>
      <protection locked="0"/>
    </xf>
    <xf numFmtId="0" fontId="11" fillId="0" borderId="1" xfId="0" applyFont="1" applyBorder="1" applyAlignment="1">
      <alignment vertical="center"/>
    </xf>
    <xf numFmtId="184" fontId="12" fillId="0" borderId="1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184" fontId="12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83" fontId="4" fillId="17" borderId="1" xfId="54" applyNumberFormat="1" applyFont="1" applyFill="1" applyBorder="1" applyAlignment="1">
      <alignment horizontal="center" vertical="center" wrapText="1"/>
      <protection/>
    </xf>
    <xf numFmtId="183" fontId="4" fillId="17" borderId="15" xfId="54" applyNumberFormat="1" applyFont="1" applyFill="1" applyBorder="1" applyAlignment="1">
      <alignment horizontal="center" vertical="center" wrapText="1"/>
      <protection/>
    </xf>
    <xf numFmtId="184" fontId="7" fillId="0" borderId="13" xfId="0" applyNumberFormat="1" applyFont="1" applyBorder="1" applyAlignment="1">
      <alignment vertical="center"/>
    </xf>
    <xf numFmtId="0" fontId="4" fillId="0" borderId="0" xfId="54" applyFont="1" applyAlignment="1">
      <alignment vertical="center"/>
      <protection/>
    </xf>
    <xf numFmtId="0" fontId="45" fillId="0" borderId="0" xfId="0" applyFont="1" applyAlignment="1">
      <alignment horizontal="center" vertical="center"/>
    </xf>
    <xf numFmtId="0" fontId="46" fillId="0" borderId="0" xfId="54" applyFont="1" applyAlignment="1">
      <alignment vertical="center"/>
      <protection/>
    </xf>
    <xf numFmtId="0" fontId="6" fillId="17" borderId="1" xfId="54" applyFont="1" applyFill="1" applyBorder="1" applyAlignment="1">
      <alignment horizontal="center" vertical="center" wrapText="1"/>
      <protection/>
    </xf>
    <xf numFmtId="0" fontId="6" fillId="17" borderId="15" xfId="54" applyFont="1" applyFill="1" applyBorder="1" applyAlignment="1">
      <alignment horizontal="center" vertical="center" wrapText="1"/>
      <protection/>
    </xf>
    <xf numFmtId="183" fontId="4" fillId="17" borderId="16" xfId="54" applyNumberFormat="1" applyFont="1" applyFill="1" applyBorder="1" applyAlignment="1">
      <alignment horizontal="left" vertical="center" wrapText="1"/>
      <protection/>
    </xf>
    <xf numFmtId="183" fontId="4" fillId="17" borderId="16" xfId="54" applyNumberFormat="1" applyFont="1" applyFill="1" applyBorder="1" applyAlignment="1">
      <alignment horizontal="center" vertical="center" wrapText="1"/>
      <protection/>
    </xf>
    <xf numFmtId="183" fontId="6" fillId="17" borderId="17" xfId="54" applyNumberFormat="1" applyFont="1" applyFill="1" applyBorder="1" applyAlignment="1">
      <alignment horizontal="center" vertical="center" wrapText="1"/>
      <protection/>
    </xf>
    <xf numFmtId="183" fontId="6" fillId="17" borderId="12" xfId="54" applyNumberFormat="1" applyFont="1" applyFill="1" applyBorder="1" applyAlignment="1">
      <alignment horizontal="center" vertical="center" wrapText="1"/>
      <protection/>
    </xf>
    <xf numFmtId="183" fontId="6" fillId="17" borderId="11" xfId="54" applyNumberFormat="1" applyFont="1" applyFill="1" applyBorder="1" applyAlignment="1">
      <alignment horizontal="center" vertical="center" wrapText="1"/>
      <protection/>
    </xf>
    <xf numFmtId="183" fontId="6" fillId="17" borderId="1" xfId="54" applyNumberFormat="1" applyFont="1" applyFill="1" applyBorder="1" applyAlignment="1">
      <alignment horizontal="center" vertical="center" wrapText="1"/>
      <protection/>
    </xf>
    <xf numFmtId="183" fontId="6" fillId="17" borderId="15" xfId="54" applyNumberFormat="1" applyFont="1" applyFill="1" applyBorder="1" applyAlignment="1">
      <alignment horizontal="center" vertical="center" wrapText="1"/>
      <protection/>
    </xf>
    <xf numFmtId="183" fontId="6" fillId="17" borderId="16" xfId="54" applyNumberFormat="1" applyFont="1" applyFill="1" applyBorder="1" applyAlignment="1">
      <alignment horizontal="center" vertical="center" wrapText="1"/>
      <protection/>
    </xf>
    <xf numFmtId="0" fontId="6" fillId="0" borderId="16" xfId="0" applyFont="1" applyBorder="1" applyAlignment="1">
      <alignment horizontal="left" vertical="center" wrapText="1"/>
    </xf>
    <xf numFmtId="181" fontId="6" fillId="0" borderId="15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2"/>
    </xf>
    <xf numFmtId="184" fontId="4" fillId="0" borderId="1" xfId="0" applyNumberFormat="1" applyFont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indent="2"/>
    </xf>
    <xf numFmtId="0" fontId="4" fillId="0" borderId="16" xfId="0" applyFont="1" applyBorder="1" applyAlignment="1">
      <alignment horizontal="left" vertical="center" indent="3"/>
    </xf>
    <xf numFmtId="0" fontId="4" fillId="0" borderId="11" xfId="0" applyFont="1" applyBorder="1" applyAlignment="1">
      <alignment horizontal="left" vertical="center" indent="3"/>
    </xf>
    <xf numFmtId="0" fontId="6" fillId="0" borderId="16" xfId="0" applyFont="1" applyFill="1" applyBorder="1" applyAlignment="1">
      <alignment horizontal="left" vertical="center" indent="2"/>
    </xf>
    <xf numFmtId="0" fontId="4" fillId="0" borderId="16" xfId="0" applyFont="1" applyFill="1" applyBorder="1" applyAlignment="1">
      <alignment horizontal="left" vertical="center" indent="3"/>
    </xf>
    <xf numFmtId="181" fontId="6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183" fontId="6" fillId="0" borderId="15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3" fontId="4" fillId="0" borderId="15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4" fillId="0" borderId="16" xfId="0" applyFont="1" applyFill="1" applyBorder="1" applyAlignment="1" applyProtection="1">
      <alignment vertical="center"/>
      <protection locked="0"/>
    </xf>
    <xf numFmtId="183" fontId="4" fillId="0" borderId="16" xfId="0" applyNumberFormat="1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183" fontId="6" fillId="0" borderId="15" xfId="0" applyNumberFormat="1" applyFont="1" applyBorder="1" applyAlignment="1">
      <alignment vertical="center"/>
    </xf>
    <xf numFmtId="182" fontId="4" fillId="0" borderId="16" xfId="0" applyNumberFormat="1" applyFont="1" applyFill="1" applyBorder="1" applyAlignment="1">
      <alignment horizontal="left" vertical="center" wrapText="1"/>
    </xf>
    <xf numFmtId="184" fontId="4" fillId="0" borderId="15" xfId="83" applyNumberFormat="1" applyFont="1" applyFill="1" applyBorder="1" applyAlignment="1">
      <alignment horizontal="right" vertical="center" wrapText="1"/>
    </xf>
    <xf numFmtId="182" fontId="4" fillId="0" borderId="16" xfId="0" applyNumberFormat="1" applyFont="1" applyFill="1" applyBorder="1" applyAlignment="1">
      <alignment horizontal="left" vertical="center" wrapText="1" indent="2"/>
    </xf>
    <xf numFmtId="184" fontId="4" fillId="0" borderId="18" xfId="83" applyNumberFormat="1" applyFont="1" applyFill="1" applyBorder="1" applyAlignment="1">
      <alignment horizontal="right" vertical="center" wrapText="1"/>
    </xf>
    <xf numFmtId="182" fontId="6" fillId="0" borderId="16" xfId="0" applyNumberFormat="1" applyFont="1" applyFill="1" applyBorder="1" applyAlignment="1">
      <alignment horizontal="left" vertical="center" wrapText="1"/>
    </xf>
    <xf numFmtId="184" fontId="6" fillId="0" borderId="15" xfId="83" applyNumberFormat="1" applyFont="1" applyFill="1" applyBorder="1" applyAlignment="1">
      <alignment horizontal="right" vertical="center" wrapText="1"/>
    </xf>
    <xf numFmtId="182" fontId="4" fillId="0" borderId="16" xfId="0" applyNumberFormat="1" applyFont="1" applyFill="1" applyBorder="1" applyAlignment="1">
      <alignment horizontal="left" vertical="center" wrapText="1" indent="3"/>
    </xf>
    <xf numFmtId="182" fontId="6" fillId="0" borderId="19" xfId="0" applyNumberFormat="1" applyFont="1" applyFill="1" applyBorder="1" applyAlignment="1">
      <alignment horizontal="left" vertical="center" wrapText="1"/>
    </xf>
    <xf numFmtId="184" fontId="6" fillId="0" borderId="18" xfId="83" applyNumberFormat="1" applyFont="1" applyFill="1" applyBorder="1" applyAlignment="1">
      <alignment horizontal="right" vertical="center" wrapText="1"/>
    </xf>
    <xf numFmtId="0" fontId="4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6" fillId="0" borderId="11" xfId="0" applyNumberFormat="1" applyFont="1" applyFill="1" applyBorder="1" applyAlignment="1">
      <alignment horizontal="left" vertical="center" wrapText="1"/>
    </xf>
    <xf numFmtId="184" fontId="6" fillId="0" borderId="12" xfId="83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184" fontId="4" fillId="0" borderId="25" xfId="0" applyNumberFormat="1" applyFont="1" applyBorder="1" applyAlignment="1">
      <alignment vertical="center"/>
    </xf>
    <xf numFmtId="184" fontId="4" fillId="0" borderId="25" xfId="0" applyNumberFormat="1" applyFont="1" applyBorder="1" applyAlignment="1">
      <alignment horizontal="right" vertical="center"/>
    </xf>
    <xf numFmtId="183" fontId="4" fillId="0" borderId="25" xfId="0" applyNumberFormat="1" applyFont="1" applyBorder="1" applyAlignment="1">
      <alignment horizontal="right" vertical="center"/>
    </xf>
    <xf numFmtId="184" fontId="4" fillId="0" borderId="26" xfId="0" applyNumberFormat="1" applyFont="1" applyBorder="1" applyAlignment="1">
      <alignment vertical="center"/>
    </xf>
    <xf numFmtId="183" fontId="4" fillId="0" borderId="27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vertical="center"/>
      <protection locked="0"/>
    </xf>
    <xf numFmtId="184" fontId="4" fillId="0" borderId="1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horizontal="right" vertical="center"/>
    </xf>
    <xf numFmtId="184" fontId="4" fillId="0" borderId="28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2" fontId="4" fillId="0" borderId="17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vertical="center"/>
    </xf>
    <xf numFmtId="182" fontId="4" fillId="0" borderId="13" xfId="0" applyNumberFormat="1" applyFont="1" applyBorder="1" applyAlignment="1">
      <alignment vertical="center"/>
    </xf>
    <xf numFmtId="182" fontId="6" fillId="17" borderId="1" xfId="54" applyNumberFormat="1" applyFont="1" applyFill="1" applyBorder="1" applyAlignment="1">
      <alignment horizontal="center" vertical="center" wrapText="1"/>
      <protection/>
    </xf>
    <xf numFmtId="182" fontId="6" fillId="17" borderId="17" xfId="54" applyNumberFormat="1" applyFont="1" applyFill="1" applyBorder="1" applyAlignment="1">
      <alignment horizontal="center" vertical="center" wrapText="1"/>
      <protection/>
    </xf>
    <xf numFmtId="183" fontId="4" fillId="17" borderId="16" xfId="54" applyNumberFormat="1" applyFont="1" applyFill="1" applyBorder="1" applyAlignment="1">
      <alignment horizontal="left" vertical="center" wrapText="1"/>
      <protection/>
    </xf>
    <xf numFmtId="182" fontId="4" fillId="17" borderId="1" xfId="54" applyNumberFormat="1" applyFont="1" applyFill="1" applyBorder="1" applyAlignment="1">
      <alignment horizontal="center" vertical="center" wrapText="1"/>
      <protection/>
    </xf>
    <xf numFmtId="183" fontId="4" fillId="17" borderId="16" xfId="54" applyNumberFormat="1" applyFont="1" applyFill="1" applyBorder="1" applyAlignment="1">
      <alignment horizontal="center" vertical="center" wrapText="1"/>
      <protection/>
    </xf>
    <xf numFmtId="182" fontId="6" fillId="0" borderId="1" xfId="0" applyNumberFormat="1" applyFont="1" applyBorder="1" applyAlignment="1">
      <alignment vertical="center"/>
    </xf>
    <xf numFmtId="0" fontId="4" fillId="0" borderId="0" xfId="63" applyFont="1" applyAlignment="1">
      <alignment vertical="center"/>
      <protection/>
    </xf>
    <xf numFmtId="182" fontId="6" fillId="0" borderId="1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right" vertical="center" wrapText="1"/>
    </xf>
    <xf numFmtId="185" fontId="6" fillId="0" borderId="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180" fontId="4" fillId="0" borderId="1" xfId="0" applyNumberFormat="1" applyFont="1" applyBorder="1" applyAlignment="1">
      <alignment vertical="center"/>
    </xf>
    <xf numFmtId="183" fontId="4" fillId="0" borderId="16" xfId="0" applyNumberFormat="1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2" fontId="4" fillId="0" borderId="0" xfId="0" applyNumberFormat="1" applyFont="1" applyAlignment="1">
      <alignment vertical="center"/>
    </xf>
    <xf numFmtId="0" fontId="44" fillId="0" borderId="0" xfId="63" applyFont="1" applyAlignment="1">
      <alignment vertical="center"/>
      <protection/>
    </xf>
    <xf numFmtId="0" fontId="44" fillId="17" borderId="1" xfId="54" applyFont="1" applyFill="1" applyBorder="1" applyAlignment="1">
      <alignment horizontal="center" vertical="center" wrapText="1"/>
      <protection/>
    </xf>
    <xf numFmtId="0" fontId="6" fillId="0" borderId="25" xfId="0" applyFont="1" applyBorder="1" applyAlignment="1">
      <alignment horizontal="center" vertical="center"/>
    </xf>
    <xf numFmtId="182" fontId="6" fillId="0" borderId="24" xfId="0" applyNumberFormat="1" applyFont="1" applyFill="1" applyBorder="1" applyAlignment="1">
      <alignment horizontal="center" vertical="center" wrapText="1"/>
    </xf>
    <xf numFmtId="182" fontId="6" fillId="0" borderId="27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Border="1" applyAlignment="1">
      <alignment horizontal="right" vertical="center"/>
    </xf>
    <xf numFmtId="182" fontId="4" fillId="0" borderId="1" xfId="0" applyNumberFormat="1" applyFont="1" applyBorder="1" applyAlignment="1">
      <alignment horizontal="center" vertical="center"/>
    </xf>
    <xf numFmtId="184" fontId="4" fillId="0" borderId="15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vertical="center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4" fillId="17" borderId="0" xfId="63" applyFont="1" applyFill="1" applyAlignment="1">
      <alignment vertical="center"/>
      <protection/>
    </xf>
    <xf numFmtId="0" fontId="4" fillId="0" borderId="0" xfId="63" applyFont="1" applyAlignment="1">
      <alignment horizontal="right" vertical="center"/>
      <protection/>
    </xf>
    <xf numFmtId="0" fontId="14" fillId="0" borderId="0" xfId="0" applyFont="1" applyAlignment="1">
      <alignment horizontal="right" vertical="center"/>
    </xf>
    <xf numFmtId="0" fontId="4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0" fillId="0" borderId="0" xfId="54" applyFont="1" applyAlignment="1">
      <alignment vertical="center"/>
      <protection/>
    </xf>
    <xf numFmtId="0" fontId="5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63" applyFont="1" applyBorder="1" applyAlignment="1">
      <alignment vertical="center"/>
      <protection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9" fillId="0" borderId="2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2" fontId="6" fillId="0" borderId="1" xfId="0" applyNumberFormat="1" applyFont="1" applyBorder="1" applyAlignment="1">
      <alignment horizontal="right" vertical="center" wrapText="1"/>
    </xf>
    <xf numFmtId="193" fontId="6" fillId="0" borderId="1" xfId="0" applyNumberFormat="1" applyFont="1" applyBorder="1" applyAlignment="1">
      <alignment horizontal="right" vertical="center" wrapText="1"/>
    </xf>
    <xf numFmtId="193" fontId="6" fillId="0" borderId="1" xfId="0" applyNumberFormat="1" applyFont="1" applyBorder="1" applyAlignment="1">
      <alignment horizontal="right" vertical="center"/>
    </xf>
    <xf numFmtId="193" fontId="4" fillId="0" borderId="1" xfId="0" applyNumberFormat="1" applyFont="1" applyBorder="1" applyAlignment="1">
      <alignment horizontal="right" vertical="center" wrapText="1"/>
    </xf>
    <xf numFmtId="193" fontId="4" fillId="0" borderId="1" xfId="0" applyNumberFormat="1" applyFont="1" applyBorder="1" applyAlignment="1">
      <alignment horizontal="right" vertical="center"/>
    </xf>
    <xf numFmtId="193" fontId="4" fillId="0" borderId="17" xfId="0" applyNumberFormat="1" applyFont="1" applyBorder="1" applyAlignment="1">
      <alignment horizontal="right" vertical="center"/>
    </xf>
    <xf numFmtId="193" fontId="4" fillId="0" borderId="17" xfId="0" applyNumberFormat="1" applyFont="1" applyBorder="1" applyAlignment="1">
      <alignment horizontal="right" vertical="center" wrapText="1"/>
    </xf>
    <xf numFmtId="193" fontId="6" fillId="0" borderId="1" xfId="0" applyNumberFormat="1" applyFont="1" applyBorder="1" applyAlignment="1">
      <alignment vertical="center"/>
    </xf>
    <xf numFmtId="193" fontId="4" fillId="0" borderId="1" xfId="0" applyNumberFormat="1" applyFont="1" applyFill="1" applyBorder="1" applyAlignment="1" applyProtection="1">
      <alignment vertical="center" wrapText="1"/>
      <protection locked="0"/>
    </xf>
    <xf numFmtId="180" fontId="6" fillId="0" borderId="1" xfId="0" applyNumberFormat="1" applyFont="1" applyBorder="1" applyAlignment="1">
      <alignment vertical="center"/>
    </xf>
    <xf numFmtId="195" fontId="4" fillId="0" borderId="15" xfId="83" applyNumberFormat="1" applyFont="1" applyFill="1" applyBorder="1" applyAlignment="1">
      <alignment horizontal="right" vertical="center" wrapText="1"/>
    </xf>
    <xf numFmtId="195" fontId="4" fillId="0" borderId="15" xfId="0" applyNumberFormat="1" applyFont="1" applyFill="1" applyBorder="1" applyAlignment="1" applyProtection="1">
      <alignment horizontal="right"/>
      <protection locked="0"/>
    </xf>
    <xf numFmtId="195" fontId="6" fillId="0" borderId="15" xfId="83" applyNumberFormat="1" applyFont="1" applyFill="1" applyBorder="1" applyAlignment="1">
      <alignment horizontal="right" vertical="center" wrapText="1"/>
    </xf>
    <xf numFmtId="195" fontId="6" fillId="0" borderId="18" xfId="83" applyNumberFormat="1" applyFont="1" applyFill="1" applyBorder="1" applyAlignment="1">
      <alignment horizontal="right" vertical="center" wrapText="1"/>
    </xf>
    <xf numFmtId="195" fontId="6" fillId="0" borderId="12" xfId="83" applyNumberFormat="1" applyFont="1" applyFill="1" applyBorder="1" applyAlignment="1">
      <alignment horizontal="right" vertical="center" wrapText="1"/>
    </xf>
    <xf numFmtId="182" fontId="6" fillId="0" borderId="17" xfId="0" applyNumberFormat="1" applyFont="1" applyBorder="1" applyAlignment="1">
      <alignment vertical="center"/>
    </xf>
    <xf numFmtId="0" fontId="44" fillId="17" borderId="15" xfId="54" applyFont="1" applyFill="1" applyBorder="1" applyAlignment="1">
      <alignment horizontal="center" vertical="center" wrapText="1"/>
      <protection/>
    </xf>
    <xf numFmtId="184" fontId="4" fillId="0" borderId="15" xfId="0" applyNumberFormat="1" applyFont="1" applyFill="1" applyBorder="1" applyAlignment="1" applyProtection="1">
      <alignment horizontal="right"/>
      <protection locked="0"/>
    </xf>
    <xf numFmtId="182" fontId="4" fillId="0" borderId="16" xfId="0" applyNumberFormat="1" applyFont="1" applyFill="1" applyBorder="1" applyAlignment="1">
      <alignment horizontal="left" vertical="center" wrapText="1"/>
    </xf>
    <xf numFmtId="182" fontId="4" fillId="0" borderId="16" xfId="0" applyNumberFormat="1" applyFont="1" applyFill="1" applyBorder="1" applyAlignment="1">
      <alignment vertical="center" wrapText="1"/>
    </xf>
    <xf numFmtId="182" fontId="4" fillId="0" borderId="19" xfId="0" applyNumberFormat="1" applyFont="1" applyFill="1" applyBorder="1" applyAlignment="1">
      <alignment horizontal="left" vertical="center" wrapText="1" indent="2"/>
    </xf>
    <xf numFmtId="182" fontId="4" fillId="0" borderId="16" xfId="0" applyNumberFormat="1" applyFont="1" applyFill="1" applyBorder="1" applyAlignment="1">
      <alignment horizontal="left" vertical="center" wrapText="1" indent="2"/>
    </xf>
    <xf numFmtId="0" fontId="4" fillId="0" borderId="19" xfId="0" applyFont="1" applyFill="1" applyBorder="1" applyAlignment="1" applyProtection="1">
      <alignment vertical="center"/>
      <protection locked="0"/>
    </xf>
    <xf numFmtId="182" fontId="4" fillId="0" borderId="30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horizontal="righ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4" fillId="0" borderId="32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182" fontId="4" fillId="0" borderId="16" xfId="0" applyNumberFormat="1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183" fontId="6" fillId="0" borderId="1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/>
    </xf>
    <xf numFmtId="184" fontId="6" fillId="0" borderId="1" xfId="0" applyNumberFormat="1" applyFont="1" applyBorder="1" applyAlignment="1">
      <alignment horizontal="right" vertical="center"/>
    </xf>
    <xf numFmtId="184" fontId="6" fillId="0" borderId="28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9" xfId="0" applyFont="1" applyBorder="1" applyAlignment="1">
      <alignment horizontal="center" vertical="center"/>
    </xf>
    <xf numFmtId="184" fontId="6" fillId="0" borderId="30" xfId="0" applyNumberFormat="1" applyFont="1" applyBorder="1" applyAlignment="1">
      <alignment horizontal="right" vertical="center"/>
    </xf>
    <xf numFmtId="184" fontId="6" fillId="0" borderId="33" xfId="0" applyNumberFormat="1" applyFont="1" applyBorder="1" applyAlignment="1">
      <alignment vertical="center"/>
    </xf>
    <xf numFmtId="184" fontId="6" fillId="0" borderId="1" xfId="0" applyNumberFormat="1" applyFont="1" applyBorder="1" applyAlignment="1">
      <alignment vertical="center"/>
    </xf>
    <xf numFmtId="182" fontId="6" fillId="0" borderId="1" xfId="0" applyNumberFormat="1" applyFont="1" applyBorder="1" applyAlignment="1">
      <alignment vertical="center"/>
    </xf>
    <xf numFmtId="183" fontId="6" fillId="0" borderId="15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84" fontId="6" fillId="0" borderId="17" xfId="0" applyNumberFormat="1" applyFont="1" applyBorder="1" applyAlignment="1">
      <alignment vertical="center"/>
    </xf>
    <xf numFmtId="182" fontId="6" fillId="0" borderId="17" xfId="0" applyNumberFormat="1" applyFont="1" applyBorder="1" applyAlignment="1">
      <alignment vertical="center"/>
    </xf>
    <xf numFmtId="183" fontId="6" fillId="0" borderId="12" xfId="0" applyNumberFormat="1" applyFont="1" applyBorder="1" applyAlignment="1">
      <alignment vertical="center"/>
    </xf>
    <xf numFmtId="182" fontId="4" fillId="17" borderId="1" xfId="54" applyNumberFormat="1" applyFont="1" applyFill="1" applyBorder="1" applyAlignment="1">
      <alignment horizontal="center" vertical="center" wrapText="1"/>
      <protection/>
    </xf>
    <xf numFmtId="0" fontId="4" fillId="25" borderId="16" xfId="0" applyFont="1" applyFill="1" applyBorder="1" applyAlignment="1">
      <alignment horizontal="left" vertical="center" wrapText="1"/>
    </xf>
    <xf numFmtId="183" fontId="6" fillId="25" borderId="16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" fillId="25" borderId="0" xfId="63" applyFont="1" applyFill="1" applyAlignment="1">
      <alignment vertical="center"/>
      <protection/>
    </xf>
    <xf numFmtId="0" fontId="57" fillId="0" borderId="0" xfId="0" applyFont="1" applyAlignment="1">
      <alignment vertical="center"/>
    </xf>
    <xf numFmtId="0" fontId="4" fillId="17" borderId="0" xfId="63" applyFont="1" applyFill="1" applyAlignment="1">
      <alignment vertical="center"/>
      <protection/>
    </xf>
    <xf numFmtId="0" fontId="2" fillId="0" borderId="0" xfId="63" applyFont="1" applyBorder="1" applyAlignment="1">
      <alignment vertical="center"/>
      <protection/>
    </xf>
    <xf numFmtId="183" fontId="4" fillId="17" borderId="1" xfId="85" applyNumberFormat="1" applyFont="1" applyFill="1" applyBorder="1" applyAlignment="1">
      <alignment horizontal="right" vertical="center"/>
    </xf>
    <xf numFmtId="183" fontId="6" fillId="17" borderId="1" xfId="85" applyNumberFormat="1" applyFont="1" applyFill="1" applyBorder="1" applyAlignment="1">
      <alignment horizontal="right" vertical="center"/>
    </xf>
    <xf numFmtId="0" fontId="4" fillId="17" borderId="1" xfId="0" applyFont="1" applyFill="1" applyBorder="1" applyAlignment="1">
      <alignment horizontal="center" vertical="center" wrapText="1"/>
    </xf>
    <xf numFmtId="0" fontId="4" fillId="25" borderId="1" xfId="0" applyFont="1" applyFill="1" applyBorder="1" applyAlignment="1">
      <alignment horizontal="center" vertical="center" wrapText="1"/>
    </xf>
    <xf numFmtId="183" fontId="4" fillId="25" borderId="1" xfId="63" applyNumberFormat="1" applyFont="1" applyFill="1" applyBorder="1" applyAlignment="1" applyProtection="1">
      <alignment horizontal="right" vertical="center"/>
      <protection/>
    </xf>
    <xf numFmtId="183" fontId="6" fillId="17" borderId="1" xfId="63" applyNumberFormat="1" applyFont="1" applyFill="1" applyBorder="1" applyAlignment="1" applyProtection="1">
      <alignment horizontal="right" vertical="center"/>
      <protection/>
    </xf>
    <xf numFmtId="182" fontId="4" fillId="17" borderId="1" xfId="85" applyNumberFormat="1" applyFont="1" applyFill="1" applyBorder="1" applyAlignment="1">
      <alignment horizontal="right" vertical="center"/>
    </xf>
    <xf numFmtId="182" fontId="4" fillId="25" borderId="1" xfId="63" applyNumberFormat="1" applyFont="1" applyFill="1" applyBorder="1" applyAlignment="1">
      <alignment horizontal="right" vertical="center"/>
      <protection/>
    </xf>
    <xf numFmtId="182" fontId="4" fillId="25" borderId="1" xfId="63" applyNumberFormat="1" applyFont="1" applyFill="1" applyBorder="1" applyAlignment="1" applyProtection="1">
      <alignment horizontal="right" vertical="center"/>
      <protection/>
    </xf>
    <xf numFmtId="182" fontId="6" fillId="17" borderId="1" xfId="85" applyNumberFormat="1" applyFont="1" applyFill="1" applyBorder="1" applyAlignment="1">
      <alignment horizontal="right" vertical="center"/>
    </xf>
    <xf numFmtId="182" fontId="6" fillId="25" borderId="1" xfId="85" applyNumberFormat="1" applyFont="1" applyFill="1" applyBorder="1" applyAlignment="1">
      <alignment horizontal="right" vertical="center"/>
    </xf>
    <xf numFmtId="182" fontId="4" fillId="0" borderId="1" xfId="63" applyNumberFormat="1" applyFont="1" applyBorder="1" applyAlignment="1">
      <alignment horizontal="right" vertical="center"/>
      <protection/>
    </xf>
    <xf numFmtId="183" fontId="0" fillId="0" borderId="0" xfId="0" applyNumberFormat="1" applyFont="1" applyFill="1" applyBorder="1" applyAlignment="1" applyProtection="1">
      <alignment vertical="center"/>
      <protection/>
    </xf>
    <xf numFmtId="183" fontId="4" fillId="17" borderId="0" xfId="63" applyNumberFormat="1" applyFont="1" applyFill="1" applyAlignment="1">
      <alignment vertical="center"/>
      <protection/>
    </xf>
    <xf numFmtId="183" fontId="4" fillId="17" borderId="1" xfId="0" applyNumberFormat="1" applyFont="1" applyFill="1" applyBorder="1" applyAlignment="1">
      <alignment horizontal="center" vertical="center" wrapText="1"/>
    </xf>
    <xf numFmtId="183" fontId="2" fillId="0" borderId="0" xfId="63" applyNumberFormat="1" applyFont="1" applyAlignment="1">
      <alignment vertical="center"/>
      <protection/>
    </xf>
    <xf numFmtId="183" fontId="2" fillId="0" borderId="0" xfId="63" applyNumberFormat="1" applyFont="1" applyBorder="1" applyAlignment="1">
      <alignment vertical="center"/>
      <protection/>
    </xf>
    <xf numFmtId="183" fontId="4" fillId="0" borderId="0" xfId="63" applyNumberFormat="1" applyFont="1" applyAlignment="1">
      <alignment horizontal="center" vertical="center"/>
      <protection/>
    </xf>
    <xf numFmtId="183" fontId="4" fillId="17" borderId="28" xfId="54" applyNumberFormat="1" applyFont="1" applyFill="1" applyBorder="1" applyAlignment="1">
      <alignment horizontal="center" vertical="center" wrapText="1"/>
      <protection/>
    </xf>
    <xf numFmtId="183" fontId="6" fillId="17" borderId="28" xfId="54" applyNumberFormat="1" applyFont="1" applyFill="1" applyBorder="1" applyAlignment="1">
      <alignment horizontal="center" vertical="center" wrapText="1"/>
      <protection/>
    </xf>
    <xf numFmtId="183" fontId="4" fillId="17" borderId="28" xfId="54" applyNumberFormat="1" applyFont="1" applyFill="1" applyBorder="1" applyAlignment="1">
      <alignment horizontal="center" vertical="center" wrapText="1"/>
      <protection/>
    </xf>
    <xf numFmtId="183" fontId="6" fillId="17" borderId="34" xfId="54" applyNumberFormat="1" applyFont="1" applyFill="1" applyBorder="1" applyAlignment="1">
      <alignment horizontal="center" vertical="center" wrapText="1"/>
      <protection/>
    </xf>
    <xf numFmtId="0" fontId="3" fillId="0" borderId="1" xfId="54" applyFont="1" applyBorder="1" applyAlignment="1">
      <alignment vertical="center"/>
      <protection/>
    </xf>
    <xf numFmtId="0" fontId="46" fillId="0" borderId="1" xfId="54" applyFont="1" applyBorder="1" applyAlignment="1">
      <alignment vertical="center"/>
      <protection/>
    </xf>
    <xf numFmtId="0" fontId="3" fillId="0" borderId="15" xfId="54" applyFont="1" applyBorder="1" applyAlignment="1">
      <alignment vertical="center"/>
      <protection/>
    </xf>
    <xf numFmtId="0" fontId="46" fillId="0" borderId="15" xfId="54" applyFont="1" applyBorder="1" applyAlignment="1">
      <alignment vertical="center"/>
      <protection/>
    </xf>
    <xf numFmtId="0" fontId="46" fillId="0" borderId="17" xfId="54" applyFont="1" applyBorder="1" applyAlignment="1">
      <alignment vertical="center"/>
      <protection/>
    </xf>
    <xf numFmtId="0" fontId="46" fillId="0" borderId="12" xfId="54" applyFont="1" applyBorder="1" applyAlignment="1">
      <alignment vertical="center"/>
      <protection/>
    </xf>
    <xf numFmtId="182" fontId="6" fillId="0" borderId="13" xfId="0" applyNumberFormat="1" applyFont="1" applyBorder="1" applyAlignment="1">
      <alignment horizontal="right" vertical="center" wrapText="1"/>
    </xf>
    <xf numFmtId="184" fontId="55" fillId="0" borderId="13" xfId="0" applyNumberFormat="1" applyFont="1" applyBorder="1" applyAlignment="1">
      <alignment horizontal="right" vertical="center" wrapText="1"/>
    </xf>
    <xf numFmtId="181" fontId="6" fillId="0" borderId="15" xfId="0" applyNumberFormat="1" applyFont="1" applyBorder="1" applyAlignment="1">
      <alignment horizontal="right" vertical="center" wrapText="1"/>
    </xf>
    <xf numFmtId="181" fontId="4" fillId="0" borderId="15" xfId="0" applyNumberFormat="1" applyFont="1" applyBorder="1" applyAlignment="1">
      <alignment horizontal="right" vertical="center" wrapText="1"/>
    </xf>
    <xf numFmtId="182" fontId="4" fillId="0" borderId="17" xfId="0" applyNumberFormat="1" applyFont="1" applyBorder="1" applyAlignment="1">
      <alignment horizontal="right" vertical="center" wrapText="1"/>
    </xf>
    <xf numFmtId="181" fontId="4" fillId="0" borderId="17" xfId="0" applyNumberFormat="1" applyFont="1" applyBorder="1" applyAlignment="1">
      <alignment horizontal="right" vertical="center" wrapText="1"/>
    </xf>
    <xf numFmtId="181" fontId="4" fillId="0" borderId="12" xfId="0" applyNumberFormat="1" applyFont="1" applyBorder="1" applyAlignment="1">
      <alignment horizontal="right" vertical="center" wrapText="1"/>
    </xf>
    <xf numFmtId="183" fontId="6" fillId="0" borderId="17" xfId="0" applyNumberFormat="1" applyFont="1" applyBorder="1" applyAlignment="1">
      <alignment horizontal="right" vertical="center"/>
    </xf>
    <xf numFmtId="183" fontId="4" fillId="17" borderId="15" xfId="0" applyNumberFormat="1" applyFont="1" applyFill="1" applyBorder="1" applyAlignment="1">
      <alignment horizontal="center" vertical="center" wrapText="1"/>
    </xf>
    <xf numFmtId="0" fontId="4" fillId="17" borderId="16" xfId="85" applyNumberFormat="1" applyFont="1" applyFill="1" applyBorder="1" applyAlignment="1">
      <alignment horizontal="left" vertical="center"/>
    </xf>
    <xf numFmtId="183" fontId="4" fillId="25" borderId="15" xfId="63" applyNumberFormat="1" applyFont="1" applyFill="1" applyBorder="1" applyAlignment="1" applyProtection="1">
      <alignment horizontal="right" vertical="center"/>
      <protection/>
    </xf>
    <xf numFmtId="0" fontId="4" fillId="17" borderId="16" xfId="85" applyNumberFormat="1" applyFont="1" applyFill="1" applyBorder="1" applyAlignment="1">
      <alignment vertical="center"/>
    </xf>
    <xf numFmtId="0" fontId="6" fillId="17" borderId="16" xfId="85" applyNumberFormat="1" applyFont="1" applyFill="1" applyBorder="1" applyAlignment="1">
      <alignment horizontal="center" vertical="center"/>
    </xf>
    <xf numFmtId="183" fontId="6" fillId="17" borderId="15" xfId="63" applyNumberFormat="1" applyFont="1" applyFill="1" applyBorder="1" applyAlignment="1" applyProtection="1">
      <alignment horizontal="right" vertical="center"/>
      <protection/>
    </xf>
    <xf numFmtId="182" fontId="6" fillId="17" borderId="17" xfId="85" applyNumberFormat="1" applyFont="1" applyFill="1" applyBorder="1" applyAlignment="1">
      <alignment horizontal="right" vertical="center"/>
    </xf>
    <xf numFmtId="183" fontId="6" fillId="17" borderId="17" xfId="85" applyNumberFormat="1" applyFont="1" applyFill="1" applyBorder="1" applyAlignment="1">
      <alignment horizontal="right" vertical="center"/>
    </xf>
    <xf numFmtId="182" fontId="6" fillId="25" borderId="17" xfId="85" applyNumberFormat="1" applyFont="1" applyFill="1" applyBorder="1" applyAlignment="1">
      <alignment horizontal="right" vertical="center"/>
    </xf>
    <xf numFmtId="183" fontId="6" fillId="17" borderId="17" xfId="63" applyNumberFormat="1" applyFont="1" applyFill="1" applyBorder="1" applyAlignment="1" applyProtection="1">
      <alignment horizontal="right" vertical="center"/>
      <protection/>
    </xf>
    <xf numFmtId="183" fontId="6" fillId="17" borderId="12" xfId="63" applyNumberFormat="1" applyFont="1" applyFill="1" applyBorder="1" applyAlignment="1" applyProtection="1">
      <alignment horizontal="right" vertical="center"/>
      <protection/>
    </xf>
    <xf numFmtId="180" fontId="4" fillId="0" borderId="30" xfId="0" applyNumberFormat="1" applyFont="1" applyBorder="1" applyAlignment="1">
      <alignment vertical="center"/>
    </xf>
    <xf numFmtId="0" fontId="4" fillId="0" borderId="30" xfId="0" applyFont="1" applyFill="1" applyBorder="1" applyAlignment="1" applyProtection="1">
      <alignment vertical="center" wrapText="1"/>
      <protection locked="0"/>
    </xf>
    <xf numFmtId="182" fontId="7" fillId="0" borderId="0" xfId="0" applyNumberFormat="1" applyFont="1" applyBorder="1" applyAlignment="1">
      <alignment vertical="center"/>
    </xf>
    <xf numFmtId="193" fontId="4" fillId="0" borderId="30" xfId="0" applyNumberFormat="1" applyFont="1" applyFill="1" applyBorder="1" applyAlignment="1" applyProtection="1">
      <alignment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17" borderId="1" xfId="54" applyFont="1" applyFill="1" applyBorder="1" applyAlignment="1">
      <alignment horizontal="center" vertical="center" wrapText="1"/>
      <protection/>
    </xf>
    <xf numFmtId="183" fontId="4" fillId="25" borderId="1" xfId="54" applyNumberFormat="1" applyFont="1" applyFill="1" applyBorder="1" applyAlignment="1">
      <alignment horizontal="center" vertical="center" wrapText="1"/>
      <protection/>
    </xf>
    <xf numFmtId="0" fontId="44" fillId="17" borderId="1" xfId="54" applyFont="1" applyFill="1" applyBorder="1" applyAlignment="1">
      <alignment horizontal="center" vertical="center" wrapText="1"/>
      <protection/>
    </xf>
    <xf numFmtId="182" fontId="5" fillId="25" borderId="1" xfId="63" applyNumberFormat="1" applyFont="1" applyFill="1" applyBorder="1" applyAlignment="1">
      <alignment horizontal="right" vertical="center"/>
      <protection/>
    </xf>
    <xf numFmtId="181" fontId="5" fillId="25" borderId="1" xfId="63" applyNumberFormat="1" applyFont="1" applyFill="1" applyBorder="1" applyAlignment="1">
      <alignment horizontal="right" vertical="center"/>
      <protection/>
    </xf>
    <xf numFmtId="181" fontId="5" fillId="25" borderId="15" xfId="63" applyNumberFormat="1" applyFont="1" applyFill="1" applyBorder="1" applyAlignment="1">
      <alignment horizontal="right" vertical="center"/>
      <protection/>
    </xf>
    <xf numFmtId="182" fontId="44" fillId="25" borderId="1" xfId="63" applyNumberFormat="1" applyFont="1" applyFill="1" applyBorder="1" applyAlignment="1">
      <alignment horizontal="right" vertical="center"/>
      <protection/>
    </xf>
    <xf numFmtId="182" fontId="44" fillId="25" borderId="1" xfId="63" applyNumberFormat="1" applyFont="1" applyFill="1" applyBorder="1" applyAlignment="1">
      <alignment horizontal="right" vertical="center"/>
      <protection/>
    </xf>
    <xf numFmtId="182" fontId="44" fillId="25" borderId="17" xfId="63" applyNumberFormat="1" applyFont="1" applyFill="1" applyBorder="1" applyAlignment="1">
      <alignment horizontal="right" vertical="center"/>
      <protection/>
    </xf>
    <xf numFmtId="181" fontId="44" fillId="25" borderId="1" xfId="63" applyNumberFormat="1" applyFont="1" applyFill="1" applyBorder="1" applyAlignment="1">
      <alignment horizontal="right" vertical="center"/>
      <protection/>
    </xf>
    <xf numFmtId="181" fontId="44" fillId="25" borderId="17" xfId="63" applyNumberFormat="1" applyFont="1" applyFill="1" applyBorder="1" applyAlignment="1">
      <alignment horizontal="right" vertical="center"/>
      <protection/>
    </xf>
    <xf numFmtId="182" fontId="6" fillId="25" borderId="17" xfId="85" applyNumberFormat="1" applyFont="1" applyFill="1" applyBorder="1" applyAlignment="1">
      <alignment horizontal="right" vertical="center"/>
    </xf>
    <xf numFmtId="181" fontId="44" fillId="25" borderId="12" xfId="63" applyNumberFormat="1" applyFont="1" applyFill="1" applyBorder="1" applyAlignment="1">
      <alignment horizontal="right" vertical="center"/>
      <protection/>
    </xf>
    <xf numFmtId="181" fontId="44" fillId="25" borderId="15" xfId="63" applyNumberFormat="1" applyFont="1" applyFill="1" applyBorder="1" applyAlignment="1">
      <alignment horizontal="right" vertical="center"/>
      <protection/>
    </xf>
    <xf numFmtId="181" fontId="44" fillId="25" borderId="15" xfId="63" applyNumberFormat="1" applyFont="1" applyFill="1" applyBorder="1" applyAlignment="1">
      <alignment horizontal="right" vertical="center"/>
      <protection/>
    </xf>
    <xf numFmtId="182" fontId="6" fillId="25" borderId="1" xfId="85" applyNumberFormat="1" applyFont="1" applyFill="1" applyBorder="1" applyAlignment="1">
      <alignment horizontal="right" vertical="center"/>
    </xf>
    <xf numFmtId="0" fontId="1" fillId="25" borderId="0" xfId="63" applyFont="1" applyFill="1" applyAlignment="1">
      <alignment vertical="center"/>
      <protection/>
    </xf>
    <xf numFmtId="182" fontId="6" fillId="25" borderId="1" xfId="85" applyNumberFormat="1" applyFont="1" applyFill="1" applyBorder="1" applyAlignment="1">
      <alignment horizontal="right" vertical="center"/>
    </xf>
    <xf numFmtId="182" fontId="6" fillId="25" borderId="1" xfId="0" applyNumberFormat="1" applyFont="1" applyFill="1" applyBorder="1" applyAlignment="1">
      <alignment horizontal="right" vertical="center" wrapText="1"/>
    </xf>
    <xf numFmtId="181" fontId="6" fillId="25" borderId="15" xfId="0" applyNumberFormat="1" applyFont="1" applyFill="1" applyBorder="1" applyAlignment="1">
      <alignment horizontal="right" vertical="center" wrapText="1"/>
    </xf>
    <xf numFmtId="184" fontId="9" fillId="25" borderId="13" xfId="0" applyNumberFormat="1" applyFont="1" applyFill="1" applyBorder="1" applyAlignment="1">
      <alignment horizontal="right" vertical="center" wrapText="1"/>
    </xf>
    <xf numFmtId="184" fontId="11" fillId="25" borderId="1" xfId="0" applyNumberFormat="1" applyFont="1" applyFill="1" applyBorder="1" applyAlignment="1">
      <alignment horizontal="right" vertical="center" wrapText="1"/>
    </xf>
    <xf numFmtId="182" fontId="4" fillId="25" borderId="1" xfId="0" applyNumberFormat="1" applyFont="1" applyFill="1" applyBorder="1" applyAlignment="1">
      <alignment horizontal="right" vertical="center" wrapText="1"/>
    </xf>
    <xf numFmtId="181" fontId="4" fillId="25" borderId="15" xfId="0" applyNumberFormat="1" applyFont="1" applyFill="1" applyBorder="1" applyAlignment="1">
      <alignment horizontal="right" vertical="center" wrapText="1"/>
    </xf>
    <xf numFmtId="184" fontId="12" fillId="25" borderId="13" xfId="0" applyNumberFormat="1" applyFont="1" applyFill="1" applyBorder="1" applyAlignment="1">
      <alignment horizontal="right" vertical="center" wrapText="1"/>
    </xf>
    <xf numFmtId="184" fontId="12" fillId="25" borderId="1" xfId="0" applyNumberFormat="1" applyFont="1" applyFill="1" applyBorder="1" applyAlignment="1">
      <alignment horizontal="right" vertical="center" wrapText="1"/>
    </xf>
    <xf numFmtId="184" fontId="9" fillId="25" borderId="13" xfId="0" applyNumberFormat="1" applyFont="1" applyFill="1" applyBorder="1" applyAlignment="1">
      <alignment horizontal="right" vertical="center"/>
    </xf>
    <xf numFmtId="184" fontId="11" fillId="25" borderId="1" xfId="0" applyNumberFormat="1" applyFont="1" applyFill="1" applyBorder="1" applyAlignment="1">
      <alignment horizontal="right" vertical="center"/>
    </xf>
    <xf numFmtId="184" fontId="7" fillId="25" borderId="13" xfId="0" applyNumberFormat="1" applyFont="1" applyFill="1" applyBorder="1" applyAlignment="1">
      <alignment horizontal="right" vertical="center"/>
    </xf>
    <xf numFmtId="181" fontId="6" fillId="25" borderId="1" xfId="0" applyNumberFormat="1" applyFont="1" applyFill="1" applyBorder="1" applyAlignment="1">
      <alignment horizontal="right" vertical="center" wrapText="1"/>
    </xf>
    <xf numFmtId="181" fontId="4" fillId="25" borderId="1" xfId="0" applyNumberFormat="1" applyFont="1" applyFill="1" applyBorder="1" applyAlignment="1">
      <alignment horizontal="right" vertical="center" wrapText="1"/>
    </xf>
    <xf numFmtId="182" fontId="4" fillId="25" borderId="17" xfId="0" applyNumberFormat="1" applyFont="1" applyFill="1" applyBorder="1" applyAlignment="1">
      <alignment horizontal="right" vertical="center" wrapText="1"/>
    </xf>
    <xf numFmtId="181" fontId="4" fillId="25" borderId="17" xfId="0" applyNumberFormat="1" applyFont="1" applyFill="1" applyBorder="1" applyAlignment="1">
      <alignment horizontal="right" vertical="center" wrapText="1"/>
    </xf>
    <xf numFmtId="181" fontId="4" fillId="25" borderId="12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95" fontId="10" fillId="0" borderId="0" xfId="0" applyNumberFormat="1" applyFont="1" applyAlignment="1">
      <alignment vertical="center"/>
    </xf>
    <xf numFmtId="184" fontId="10" fillId="0" borderId="0" xfId="0" applyNumberFormat="1" applyFont="1" applyAlignment="1">
      <alignment vertical="center"/>
    </xf>
    <xf numFmtId="0" fontId="6" fillId="25" borderId="1" xfId="0" applyFont="1" applyFill="1" applyBorder="1" applyAlignment="1">
      <alignment horizontal="left" vertical="center" wrapText="1"/>
    </xf>
    <xf numFmtId="183" fontId="6" fillId="25" borderId="1" xfId="0" applyNumberFormat="1" applyFont="1" applyFill="1" applyBorder="1" applyAlignment="1">
      <alignment horizontal="left" vertical="center" wrapText="1"/>
    </xf>
    <xf numFmtId="193" fontId="6" fillId="25" borderId="1" xfId="0" applyNumberFormat="1" applyFont="1" applyFill="1" applyBorder="1" applyAlignment="1">
      <alignment vertical="center"/>
    </xf>
    <xf numFmtId="180" fontId="59" fillId="0" borderId="0" xfId="0" applyNumberFormat="1" applyFont="1" applyAlignment="1">
      <alignment vertical="center"/>
    </xf>
    <xf numFmtId="182" fontId="4" fillId="25" borderId="1" xfId="0" applyNumberFormat="1" applyFont="1" applyFill="1" applyBorder="1" applyAlignment="1">
      <alignment horizontal="right" vertical="center"/>
    </xf>
    <xf numFmtId="182" fontId="4" fillId="25" borderId="17" xfId="0" applyNumberFormat="1" applyFont="1" applyFill="1" applyBorder="1" applyAlignment="1">
      <alignment horizontal="right" vertical="center"/>
    </xf>
    <xf numFmtId="193" fontId="4" fillId="25" borderId="1" xfId="0" applyNumberFormat="1" applyFont="1" applyFill="1" applyBorder="1" applyAlignment="1" applyProtection="1">
      <alignment vertical="center" wrapText="1"/>
      <protection locked="0"/>
    </xf>
    <xf numFmtId="0" fontId="4" fillId="25" borderId="1" xfId="0" applyFont="1" applyFill="1" applyBorder="1" applyAlignment="1" applyProtection="1">
      <alignment vertical="center" wrapText="1"/>
      <protection locked="0"/>
    </xf>
    <xf numFmtId="180" fontId="4" fillId="25" borderId="30" xfId="0" applyNumberFormat="1" applyFont="1" applyFill="1" applyBorder="1" applyAlignment="1" applyProtection="1">
      <alignment vertical="center" wrapText="1"/>
      <protection locked="0"/>
    </xf>
    <xf numFmtId="0" fontId="4" fillId="25" borderId="35" xfId="0" applyFont="1" applyFill="1" applyBorder="1" applyAlignment="1" applyProtection="1">
      <alignment vertical="center" wrapText="1"/>
      <protection locked="0"/>
    </xf>
    <xf numFmtId="182" fontId="4" fillId="25" borderId="1" xfId="0" applyNumberFormat="1" applyFont="1" applyFill="1" applyBorder="1" applyAlignment="1">
      <alignment vertical="center"/>
    </xf>
    <xf numFmtId="183" fontId="4" fillId="25" borderId="15" xfId="0" applyNumberFormat="1" applyFont="1" applyFill="1" applyBorder="1" applyAlignment="1">
      <alignment horizontal="right" vertical="center"/>
    </xf>
    <xf numFmtId="0" fontId="4" fillId="25" borderId="36" xfId="0" applyFont="1" applyFill="1" applyBorder="1" applyAlignment="1" applyProtection="1">
      <alignment vertical="center"/>
      <protection locked="0"/>
    </xf>
    <xf numFmtId="182" fontId="4" fillId="25" borderId="35" xfId="0" applyNumberFormat="1" applyFont="1" applyFill="1" applyBorder="1" applyAlignment="1">
      <alignment vertical="center"/>
    </xf>
    <xf numFmtId="193" fontId="4" fillId="25" borderId="1" xfId="0" applyNumberFormat="1" applyFont="1" applyFill="1" applyBorder="1" applyAlignment="1">
      <alignment horizontal="right" vertical="center"/>
    </xf>
    <xf numFmtId="180" fontId="6" fillId="25" borderId="1" xfId="0" applyNumberFormat="1" applyFont="1" applyFill="1" applyBorder="1" applyAlignment="1">
      <alignment vertical="center"/>
    </xf>
    <xf numFmtId="0" fontId="4" fillId="25" borderId="30" xfId="0" applyFont="1" applyFill="1" applyBorder="1" applyAlignment="1" applyProtection="1">
      <alignment vertical="center" wrapText="1"/>
      <protection locked="0"/>
    </xf>
    <xf numFmtId="184" fontId="4" fillId="25" borderId="15" xfId="0" applyNumberFormat="1" applyFont="1" applyFill="1" applyBorder="1" applyAlignment="1" applyProtection="1">
      <alignment horizontal="right"/>
      <protection locked="0"/>
    </xf>
    <xf numFmtId="184" fontId="4" fillId="25" borderId="15" xfId="83" applyNumberFormat="1" applyFont="1" applyFill="1" applyBorder="1" applyAlignment="1">
      <alignment horizontal="right" vertical="center" wrapText="1"/>
    </xf>
    <xf numFmtId="184" fontId="6" fillId="25" borderId="15" xfId="83" applyNumberFormat="1" applyFont="1" applyFill="1" applyBorder="1" applyAlignment="1">
      <alignment horizontal="right" vertical="center" wrapText="1"/>
    </xf>
    <xf numFmtId="195" fontId="4" fillId="25" borderId="15" xfId="0" applyNumberFormat="1" applyFont="1" applyFill="1" applyBorder="1" applyAlignment="1" applyProtection="1">
      <alignment horizontal="right"/>
      <protection locked="0"/>
    </xf>
    <xf numFmtId="195" fontId="4" fillId="25" borderId="15" xfId="0" applyNumberFormat="1" applyFont="1" applyFill="1" applyBorder="1" applyAlignment="1" applyProtection="1">
      <alignment horizontal="right"/>
      <protection/>
    </xf>
    <xf numFmtId="195" fontId="4" fillId="25" borderId="15" xfId="83" applyNumberFormat="1" applyFont="1" applyFill="1" applyBorder="1" applyAlignment="1">
      <alignment horizontal="right" vertical="center" wrapText="1"/>
    </xf>
    <xf numFmtId="195" fontId="6" fillId="25" borderId="15" xfId="83" applyNumberFormat="1" applyFont="1" applyFill="1" applyBorder="1" applyAlignment="1">
      <alignment horizontal="right" vertical="center" wrapText="1"/>
    </xf>
    <xf numFmtId="182" fontId="6" fillId="25" borderId="1" xfId="0" applyNumberFormat="1" applyFont="1" applyFill="1" applyBorder="1" applyAlignment="1">
      <alignment vertical="center"/>
    </xf>
    <xf numFmtId="0" fontId="4" fillId="25" borderId="16" xfId="54" applyFont="1" applyFill="1" applyBorder="1" applyAlignment="1">
      <alignment horizontal="left" vertical="center" wrapText="1"/>
      <protection/>
    </xf>
    <xf numFmtId="0" fontId="4" fillId="25" borderId="16" xfId="54" applyFont="1" applyFill="1" applyBorder="1" applyAlignment="1">
      <alignment horizontal="center" vertical="center" wrapText="1"/>
      <protection/>
    </xf>
    <xf numFmtId="0" fontId="6" fillId="25" borderId="16" xfId="54" applyFont="1" applyFill="1" applyBorder="1" applyAlignment="1">
      <alignment horizontal="center" vertical="center" wrapText="1"/>
      <protection/>
    </xf>
    <xf numFmtId="183" fontId="6" fillId="25" borderId="1" xfId="54" applyNumberFormat="1" applyFont="1" applyFill="1" applyBorder="1" applyAlignment="1">
      <alignment horizontal="center" vertical="center" wrapText="1"/>
      <protection/>
    </xf>
    <xf numFmtId="0" fontId="6" fillId="25" borderId="11" xfId="54" applyFont="1" applyFill="1" applyBorder="1" applyAlignment="1">
      <alignment horizontal="center" vertical="center" wrapText="1"/>
      <protection/>
    </xf>
    <xf numFmtId="183" fontId="6" fillId="25" borderId="17" xfId="54" applyNumberFormat="1" applyFont="1" applyFill="1" applyBorder="1" applyAlignment="1">
      <alignment horizontal="center" vertical="center" wrapText="1"/>
      <protection/>
    </xf>
    <xf numFmtId="0" fontId="4" fillId="25" borderId="1" xfId="0" applyFont="1" applyFill="1" applyBorder="1" applyAlignment="1">
      <alignment horizontal="left" vertical="center" wrapText="1"/>
    </xf>
    <xf numFmtId="0" fontId="4" fillId="25" borderId="16" xfId="85" applyNumberFormat="1" applyFont="1" applyFill="1" applyBorder="1" applyAlignment="1">
      <alignment horizontal="left" vertical="center"/>
    </xf>
    <xf numFmtId="0" fontId="4" fillId="25" borderId="16" xfId="85" applyNumberFormat="1" applyFont="1" applyFill="1" applyBorder="1" applyAlignment="1">
      <alignment vertical="center"/>
    </xf>
    <xf numFmtId="0" fontId="4" fillId="25" borderId="1" xfId="85" applyNumberFormat="1" applyFont="1" applyFill="1" applyBorder="1" applyAlignment="1">
      <alignment vertical="center"/>
    </xf>
    <xf numFmtId="0" fontId="6" fillId="25" borderId="16" xfId="85" applyNumberFormat="1" applyFont="1" applyFill="1" applyBorder="1" applyAlignment="1">
      <alignment horizontal="center" vertical="center"/>
    </xf>
    <xf numFmtId="182" fontId="5" fillId="25" borderId="1" xfId="63" applyNumberFormat="1" applyFont="1" applyFill="1" applyBorder="1" applyAlignment="1" applyProtection="1">
      <alignment horizontal="right" vertical="center"/>
      <protection/>
    </xf>
    <xf numFmtId="0" fontId="6" fillId="25" borderId="16" xfId="54" applyFont="1" applyFill="1" applyBorder="1" applyAlignment="1">
      <alignment horizontal="center" vertical="center"/>
      <protection/>
    </xf>
    <xf numFmtId="0" fontId="4" fillId="25" borderId="16" xfId="54" applyFont="1" applyFill="1" applyBorder="1" applyAlignment="1">
      <alignment wrapText="1"/>
      <protection/>
    </xf>
    <xf numFmtId="183" fontId="4" fillId="25" borderId="16" xfId="54" applyNumberFormat="1" applyFont="1" applyFill="1" applyBorder="1" applyAlignment="1" applyProtection="1">
      <alignment wrapText="1"/>
      <protection locked="0"/>
    </xf>
    <xf numFmtId="0" fontId="6" fillId="25" borderId="16" xfId="54" applyFont="1" applyFill="1" applyBorder="1" applyAlignment="1">
      <alignment horizontal="center" vertical="center"/>
      <protection/>
    </xf>
    <xf numFmtId="0" fontId="6" fillId="25" borderId="11" xfId="54" applyFont="1" applyFill="1" applyBorder="1" applyAlignment="1">
      <alignment horizontal="center" vertical="center"/>
      <protection/>
    </xf>
    <xf numFmtId="186" fontId="4" fillId="0" borderId="1" xfId="0" applyNumberFormat="1" applyFont="1" applyFill="1" applyBorder="1" applyAlignment="1" applyProtection="1">
      <alignment horizontal="right" vertical="center"/>
      <protection/>
    </xf>
    <xf numFmtId="0" fontId="4" fillId="25" borderId="16" xfId="0" applyFont="1" applyFill="1" applyBorder="1" applyAlignment="1" applyProtection="1">
      <alignment vertical="center"/>
      <protection locked="0"/>
    </xf>
    <xf numFmtId="182" fontId="4" fillId="25" borderId="17" xfId="0" applyNumberFormat="1" applyFont="1" applyFill="1" applyBorder="1" applyAlignment="1">
      <alignment vertical="center"/>
    </xf>
    <xf numFmtId="183" fontId="4" fillId="25" borderId="12" xfId="0" applyNumberFormat="1" applyFont="1" applyFill="1" applyBorder="1" applyAlignment="1">
      <alignment horizontal="right" vertical="center"/>
    </xf>
    <xf numFmtId="184" fontId="4" fillId="0" borderId="17" xfId="0" applyNumberFormat="1" applyFont="1" applyBorder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4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182" fontId="45" fillId="0" borderId="0" xfId="0" applyNumberFormat="1" applyFont="1" applyBorder="1" applyAlignment="1">
      <alignment horizontal="center" vertical="center" wrapText="1"/>
    </xf>
    <xf numFmtId="183" fontId="6" fillId="17" borderId="20" xfId="54" applyNumberFormat="1" applyFont="1" applyFill="1" applyBorder="1" applyAlignment="1">
      <alignment horizontal="center" vertical="center" wrapText="1"/>
      <protection/>
    </xf>
    <xf numFmtId="183" fontId="6" fillId="17" borderId="32" xfId="54" applyNumberFormat="1" applyFont="1" applyFill="1" applyBorder="1" applyAlignment="1">
      <alignment horizontal="center" vertical="center" wrapText="1"/>
      <protection/>
    </xf>
    <xf numFmtId="183" fontId="6" fillId="17" borderId="37" xfId="54" applyNumberFormat="1" applyFont="1" applyFill="1" applyBorder="1" applyAlignment="1">
      <alignment horizontal="center" vertical="center" wrapText="1"/>
      <protection/>
    </xf>
    <xf numFmtId="183" fontId="6" fillId="17" borderId="38" xfId="54" applyNumberFormat="1" applyFont="1" applyFill="1" applyBorder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4" fillId="17" borderId="25" xfId="63" applyNumberFormat="1" applyFont="1" applyFill="1" applyBorder="1" applyAlignment="1">
      <alignment horizontal="center" vertical="center" wrapText="1"/>
      <protection/>
    </xf>
    <xf numFmtId="0" fontId="4" fillId="17" borderId="27" xfId="63" applyNumberFormat="1" applyFont="1" applyFill="1" applyBorder="1" applyAlignment="1">
      <alignment horizontal="center" vertical="center" wrapText="1"/>
      <protection/>
    </xf>
    <xf numFmtId="0" fontId="56" fillId="17" borderId="0" xfId="63" applyNumberFormat="1" applyFont="1" applyFill="1" applyAlignment="1">
      <alignment horizontal="center" vertical="center"/>
      <protection/>
    </xf>
    <xf numFmtId="0" fontId="4" fillId="17" borderId="20" xfId="63" applyNumberFormat="1" applyFont="1" applyFill="1" applyBorder="1" applyAlignment="1">
      <alignment horizontal="center" vertical="center"/>
      <protection/>
    </xf>
    <xf numFmtId="0" fontId="4" fillId="17" borderId="39" xfId="63" applyNumberFormat="1" applyFont="1" applyFill="1" applyBorder="1" applyAlignment="1">
      <alignment horizontal="center" vertical="center"/>
      <protection/>
    </xf>
    <xf numFmtId="0" fontId="4" fillId="17" borderId="26" xfId="63" applyNumberFormat="1" applyFont="1" applyFill="1" applyBorder="1" applyAlignment="1">
      <alignment horizontal="center" vertical="center" wrapText="1"/>
      <protection/>
    </xf>
    <xf numFmtId="0" fontId="4" fillId="17" borderId="40" xfId="63" applyNumberFormat="1" applyFont="1" applyFill="1" applyBorder="1" applyAlignment="1">
      <alignment horizontal="center" vertical="center" wrapText="1"/>
      <protection/>
    </xf>
    <xf numFmtId="0" fontId="4" fillId="17" borderId="41" xfId="63" applyNumberFormat="1" applyFont="1" applyFill="1" applyBorder="1" applyAlignment="1">
      <alignment horizontal="center" vertical="center" wrapText="1"/>
      <protection/>
    </xf>
    <xf numFmtId="185" fontId="45" fillId="0" borderId="0" xfId="0" applyNumberFormat="1" applyFont="1" applyAlignment="1">
      <alignment horizontal="center" vertical="center"/>
    </xf>
    <xf numFmtId="185" fontId="4" fillId="0" borderId="29" xfId="0" applyNumberFormat="1" applyFont="1" applyBorder="1" applyAlignment="1">
      <alignment horizontal="center" vertical="center"/>
    </xf>
    <xf numFmtId="185" fontId="6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Fill="1" applyBorder="1" applyAlignment="1" applyProtection="1">
      <alignment horizontal="center" vertical="center" wrapText="1"/>
      <protection locked="0"/>
    </xf>
    <xf numFmtId="0" fontId="6" fillId="17" borderId="25" xfId="54" applyFont="1" applyFill="1" applyBorder="1" applyAlignment="1">
      <alignment horizontal="center" vertical="center" wrapText="1"/>
      <protection/>
    </xf>
    <xf numFmtId="0" fontId="6" fillId="17" borderId="1" xfId="54" applyFont="1" applyFill="1" applyBorder="1" applyAlignment="1">
      <alignment horizontal="center" vertical="center" wrapText="1"/>
      <protection/>
    </xf>
    <xf numFmtId="0" fontId="4" fillId="0" borderId="0" xfId="54" applyFont="1" applyBorder="1" applyAlignment="1">
      <alignment horizontal="right" vertical="center"/>
      <protection/>
    </xf>
    <xf numFmtId="0" fontId="6" fillId="17" borderId="25" xfId="54" applyFont="1" applyFill="1" applyBorder="1" applyAlignment="1">
      <alignment horizontal="center" vertical="center" wrapText="1"/>
      <protection/>
    </xf>
    <xf numFmtId="0" fontId="6" fillId="17" borderId="27" xfId="54" applyFont="1" applyFill="1" applyBorder="1" applyAlignment="1">
      <alignment horizontal="center" vertical="center" wrapText="1"/>
      <protection/>
    </xf>
    <xf numFmtId="0" fontId="6" fillId="17" borderId="24" xfId="54" applyFont="1" applyFill="1" applyBorder="1" applyAlignment="1">
      <alignment horizontal="center" vertical="center" wrapText="1"/>
      <protection/>
    </xf>
    <xf numFmtId="0" fontId="6" fillId="25" borderId="16" xfId="54" applyFont="1" applyFill="1" applyBorder="1" applyAlignment="1">
      <alignment horizontal="center" vertical="center" wrapText="1"/>
      <protection/>
    </xf>
    <xf numFmtId="0" fontId="44" fillId="17" borderId="1" xfId="54" applyFont="1" applyFill="1" applyBorder="1" applyAlignment="1">
      <alignment horizontal="center" vertical="center" wrapText="1"/>
      <protection/>
    </xf>
    <xf numFmtId="0" fontId="44" fillId="17" borderId="1" xfId="54" applyFont="1" applyFill="1" applyBorder="1" applyAlignment="1">
      <alignment horizontal="center" vertical="center" wrapText="1"/>
      <protection/>
    </xf>
    <xf numFmtId="0" fontId="51" fillId="17" borderId="0" xfId="63" applyNumberFormat="1" applyFont="1" applyFill="1" applyAlignment="1">
      <alignment horizontal="center" vertical="center"/>
      <protection/>
    </xf>
    <xf numFmtId="0" fontId="44" fillId="17" borderId="24" xfId="63" applyNumberFormat="1" applyFont="1" applyFill="1" applyBorder="1" applyAlignment="1">
      <alignment horizontal="center" vertical="center"/>
      <protection/>
    </xf>
    <xf numFmtId="0" fontId="44" fillId="17" borderId="16" xfId="63" applyNumberFormat="1" applyFont="1" applyFill="1" applyBorder="1" applyAlignment="1">
      <alignment horizontal="center" vertical="center"/>
      <protection/>
    </xf>
    <xf numFmtId="0" fontId="44" fillId="17" borderId="25" xfId="63" applyNumberFormat="1" applyFont="1" applyFill="1" applyBorder="1" applyAlignment="1">
      <alignment horizontal="center" vertical="center" wrapText="1"/>
      <protection/>
    </xf>
    <xf numFmtId="0" fontId="44" fillId="17" borderId="27" xfId="63" applyNumberFormat="1" applyFont="1" applyFill="1" applyBorder="1" applyAlignment="1">
      <alignment horizontal="center" vertical="center" wrapText="1"/>
      <protection/>
    </xf>
  </cellXfs>
  <cellStyles count="90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??" xfId="16"/>
    <cellStyle name="_Book1" xfId="17"/>
    <cellStyle name="_Book1_1" xfId="18"/>
    <cellStyle name="_ET_STYLE_NoName_00_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Grey" xfId="40"/>
    <cellStyle name="Input [yellow]" xfId="41"/>
    <cellStyle name="Normal - Style1" xfId="42"/>
    <cellStyle name="Normal_0105第二套审计报表定稿" xfId="43"/>
    <cellStyle name="Percent [2]" xfId="44"/>
    <cellStyle name="RowLevel_0" xfId="45"/>
    <cellStyle name="Percent" xfId="46"/>
    <cellStyle name="襞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常规 2" xfId="54"/>
    <cellStyle name="常规 2 2" xfId="55"/>
    <cellStyle name="常规 2 3" xfId="56"/>
    <cellStyle name="常规 3" xfId="57"/>
    <cellStyle name="常规 4" xfId="58"/>
    <cellStyle name="常规 5" xfId="59"/>
    <cellStyle name="常规 6" xfId="60"/>
    <cellStyle name="常规 7" xfId="61"/>
    <cellStyle name="常规_2002年与2003年预算对比表" xfId="62"/>
    <cellStyle name="常规_2010年社会保险基金预算报告附表" xfId="63"/>
    <cellStyle name="Hyperlink" xfId="64"/>
    <cellStyle name="好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霓付 [0]_97MBO" xfId="74"/>
    <cellStyle name="霓付_97MBO" xfId="75"/>
    <cellStyle name="烹拳 [0]_97MBO" xfId="76"/>
    <cellStyle name="烹拳_97MBO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Comma" xfId="83"/>
    <cellStyle name="Comma [0]" xfId="84"/>
    <cellStyle name="千位分隔_2010年社会保险基金预算报告附表" xfId="85"/>
    <cellStyle name="钎霖_laroux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Followed Hyperlink" xfId="97"/>
    <cellStyle name="注释" xfId="98"/>
    <cellStyle name="콤마 [0]_BOILER-CO1" xfId="99"/>
    <cellStyle name="콤마_BOILER-CO1" xfId="100"/>
    <cellStyle name="통화 [0]_BOILER-CO1" xfId="101"/>
    <cellStyle name="통화_BOILER-CO1" xfId="102"/>
    <cellStyle name="표준_0N-HANDLING 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11&#24180;&#39044;&#31639;&#32929;\&#39044;&#20915;&#31639;&#31867;\2012&#24180;&#32508;&#21512;&#36130;&#25919;&#39044;&#31639;\2003&#24180;\&#19987;&#39033;&#25351;&#26631;\2003&#24180;&#25351;&#2663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lly\cmhk-2000\&#21271;&#20140;&#31227;&#21160;\7.23&#27719;&#24635;&#34920;(&#21331;&#24503;)\&#35780;&#20272;&#22266;&#23450;&#36164;&#201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%20&#22823;&#65306;2016&#24180;&#21439;&#30452;&#34892;&#25919;&#20107;&#19994;&#21333;&#20301;&#32508;&#21512;&#39044;&#31639;&#34920;&#65288;20160105&#24120;&#22996;&#20250;&#23450;&#31295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7&#24180;&#39044;&#31639;&#32929;1628\&#39044;&#20915;&#31639;\&#26126;&#28330;&#21439;2017&#24180;&#39044;&#31639;&#32534;&#21046;&#36890;&#30693;&#21450;&#25253;&#34920;\&#24635;&#39044;&#31639;&#65288;&#32929;&#23460;&#32534;&#23457;&#65289;\&#21521;&#21439;&#39046;&#23548;&#27719;&#25253;\&#25919;&#24220;&#24120;&#22996;&#20250;\&#20154;%20&#22823;&#65306;2017&#24180;&#21439;&#30452;&#34892;&#25919;&#20107;&#19994;&#21333;&#20301;&#32508;&#21512;&#39044;&#31639;&#34920;1%20(20161125&#39044;&#31639;&#27719;&#24635;&#21439;&#38271;&#23450;&#3129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暂存结转"/>
      <sheetName val="历年省市专项结转"/>
      <sheetName val="02年直拨结转"/>
      <sheetName val="02年省市专项结转"/>
      <sheetName val="县本级调整预算未拨情况"/>
      <sheetName val="02年以前上级补助结转"/>
      <sheetName val="Sheet1"/>
      <sheetName val="02年省市专项结转 (2)"/>
      <sheetName val="2003省市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#REF!"/>
      <sheetName val="部门编码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5年全县平衡表"/>
      <sheetName val="15年本级平衡表"/>
      <sheetName val="15年乡镇平衡表"/>
      <sheetName val="15年基金平衡表"/>
      <sheetName val="15国有资本经营预算 "/>
      <sheetName val="15社保基金平衡表"/>
      <sheetName val="16年一般预算收入测算"/>
      <sheetName val="16全县平衡表"/>
      <sheetName val="16本级平衡表"/>
      <sheetName val="16乡镇平衡表"/>
      <sheetName val="16基金平衡表"/>
      <sheetName val="16国有资本经营预算"/>
      <sheetName val="16社保基金平衡表"/>
      <sheetName val="15一般预算支出 "/>
      <sheetName val="15上级补助"/>
      <sheetName val="16综合收支表"/>
      <sheetName val="16综合支出表"/>
      <sheetName val="16预算内支出表"/>
      <sheetName val="16财政补助收入支出"/>
      <sheetName val="财政补助收入支出对比表"/>
      <sheetName val="审查表"/>
      <sheetName val="2015年综合预算各项追加减项目"/>
      <sheetName val="一次经费变动表  (下文用)"/>
      <sheetName val="经费变动表 (月增股)"/>
      <sheetName val="经费变动表 (二次下文)"/>
      <sheetName val="经费变动表 (三次)"/>
      <sheetName val="15年人事局人员工资11.1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6年全县平衡表"/>
      <sheetName val="16年本级平衡表"/>
      <sheetName val="16年乡镇平衡表"/>
      <sheetName val="16一般预算支出 "/>
      <sheetName val="1-11.21"/>
      <sheetName val="16年基金平衡表"/>
      <sheetName val="16国有资本经营预算 "/>
      <sheetName val="16 社保基金平衡表"/>
      <sheetName val="17年一般预算收入测算"/>
      <sheetName val="17全县平衡表"/>
      <sheetName val="17本级平衡表"/>
      <sheetName val="17乡镇平衡表"/>
      <sheetName val="17基金平衡表"/>
      <sheetName val="17国有资本经营预算"/>
      <sheetName val="17社保基金平衡表"/>
      <sheetName val="上级补助1-11.21"/>
      <sheetName val="17综合收支表"/>
      <sheetName val="17综合支出表"/>
      <sheetName val="17预算内支出表"/>
      <sheetName val="17财政补助收入支出"/>
      <sheetName val="财政补助收入支出对比表"/>
      <sheetName val="审查表"/>
      <sheetName val="经费追加一"/>
      <sheetName val="经费追加二"/>
      <sheetName val="16年人事局人员工资11.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showZeros="0" zoomScalePageLayoutView="0" workbookViewId="0" topLeftCell="A1">
      <pane xSplit="1" ySplit="4" topLeftCell="B14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 outlineLevelCol="1"/>
  <cols>
    <col min="1" max="1" width="30.25390625" style="6" customWidth="1"/>
    <col min="2" max="2" width="8.00390625" style="4" customWidth="1"/>
    <col min="3" max="3" width="8.25390625" style="4" customWidth="1"/>
    <col min="4" max="4" width="8.125" style="4" customWidth="1"/>
    <col min="5" max="5" width="9.25390625" style="4" customWidth="1"/>
    <col min="6" max="6" width="8.00390625" style="4" customWidth="1"/>
    <col min="7" max="7" width="7.75390625" style="4" customWidth="1"/>
    <col min="8" max="8" width="9.00390625" style="52" hidden="1" customWidth="1" outlineLevel="1"/>
    <col min="9" max="9" width="9.00390625" style="6" customWidth="1" collapsed="1"/>
    <col min="10" max="250" width="9.00390625" style="6" customWidth="1"/>
  </cols>
  <sheetData>
    <row r="1" spans="1:8" s="177" customFormat="1" ht="39" customHeight="1">
      <c r="A1" s="389" t="s">
        <v>251</v>
      </c>
      <c r="B1" s="389"/>
      <c r="C1" s="389"/>
      <c r="D1" s="389"/>
      <c r="E1" s="389"/>
      <c r="F1" s="389"/>
      <c r="G1" s="389"/>
      <c r="H1" s="178"/>
    </row>
    <row r="2" spans="1:8" s="110" customFormat="1" ht="19.5" customHeight="1" thickBot="1">
      <c r="A2" s="58" t="s">
        <v>124</v>
      </c>
      <c r="B2" s="185"/>
      <c r="C2" s="185"/>
      <c r="D2" s="185"/>
      <c r="E2" s="185"/>
      <c r="F2" s="390" t="s">
        <v>0</v>
      </c>
      <c r="G2" s="390"/>
      <c r="H2" s="173"/>
    </row>
    <row r="3" spans="1:8" s="22" customFormat="1" ht="28.5" customHeight="1">
      <c r="A3" s="393" t="s">
        <v>186</v>
      </c>
      <c r="B3" s="391" t="s">
        <v>1</v>
      </c>
      <c r="C3" s="391" t="s">
        <v>2</v>
      </c>
      <c r="D3" s="391" t="s">
        <v>187</v>
      </c>
      <c r="E3" s="391"/>
      <c r="F3" s="391" t="s">
        <v>3</v>
      </c>
      <c r="G3" s="392"/>
      <c r="H3" s="388" t="s">
        <v>256</v>
      </c>
    </row>
    <row r="4" spans="1:8" s="22" customFormat="1" ht="28.5" customHeight="1">
      <c r="A4" s="394"/>
      <c r="B4" s="395"/>
      <c r="C4" s="395"/>
      <c r="D4" s="129" t="s">
        <v>4</v>
      </c>
      <c r="E4" s="129" t="s">
        <v>188</v>
      </c>
      <c r="F4" s="129" t="s">
        <v>5</v>
      </c>
      <c r="G4" s="149" t="s">
        <v>164</v>
      </c>
      <c r="H4" s="388"/>
    </row>
    <row r="5" spans="1:8" s="22" customFormat="1" ht="17.25" customHeight="1">
      <c r="A5" s="71" t="s">
        <v>6</v>
      </c>
      <c r="B5" s="195">
        <f>SUM(B6,B11)</f>
        <v>41270</v>
      </c>
      <c r="C5" s="195">
        <f>SUM(C6,C11)</f>
        <v>45328</v>
      </c>
      <c r="D5" s="195">
        <f>SUM(D6,D11)</f>
        <v>44728</v>
      </c>
      <c r="E5" s="82">
        <f>D5/C5*100</f>
        <v>98.68</v>
      </c>
      <c r="F5" s="195">
        <f aca="true" t="shared" si="0" ref="F5:F15">D5-H5</f>
        <v>2272</v>
      </c>
      <c r="G5" s="282">
        <f aca="true" t="shared" si="1" ref="G5:G32">IF(H5=0,0,F5/H5*100)</f>
        <v>5.35</v>
      </c>
      <c r="H5" s="280">
        <f>SUM(H6,H11)</f>
        <v>42456</v>
      </c>
    </row>
    <row r="6" spans="1:8" s="22" customFormat="1" ht="17.25" customHeight="1">
      <c r="A6" s="73" t="s">
        <v>7</v>
      </c>
      <c r="B6" s="195">
        <f>SUM(B7:B10)</f>
        <v>14214</v>
      </c>
      <c r="C6" s="195">
        <f>SUM(C7:C10)</f>
        <v>15628</v>
      </c>
      <c r="D6" s="195">
        <f>SUM(D7:D10)</f>
        <v>15028</v>
      </c>
      <c r="E6" s="82">
        <f>D6/C6*100</f>
        <v>96.16</v>
      </c>
      <c r="F6" s="195">
        <f t="shared" si="0"/>
        <v>859</v>
      </c>
      <c r="G6" s="282">
        <f t="shared" si="1"/>
        <v>6.06</v>
      </c>
      <c r="H6" s="280">
        <f>SUM(H7:H10)</f>
        <v>14169</v>
      </c>
    </row>
    <row r="7" spans="1:8" s="21" customFormat="1" ht="17.25" customHeight="1">
      <c r="A7" s="74" t="s">
        <v>189</v>
      </c>
      <c r="B7" s="147">
        <f>B13+B14+B15</f>
        <v>7012</v>
      </c>
      <c r="C7" s="147">
        <f>C13+C14+C15</f>
        <v>8725</v>
      </c>
      <c r="D7" s="147">
        <f>D13+D14+D15</f>
        <v>8725</v>
      </c>
      <c r="E7" s="83">
        <f aca="true" t="shared" si="2" ref="E7:E37">D7/C7*100</f>
        <v>100</v>
      </c>
      <c r="F7" s="147">
        <f t="shared" si="0"/>
        <v>1571</v>
      </c>
      <c r="G7" s="283">
        <f t="shared" si="1"/>
        <v>21.96</v>
      </c>
      <c r="H7" s="281">
        <v>7154</v>
      </c>
    </row>
    <row r="8" spans="1:8" s="21" customFormat="1" ht="17.25" customHeight="1">
      <c r="A8" s="74" t="s">
        <v>9</v>
      </c>
      <c r="B8" s="147">
        <v>2</v>
      </c>
      <c r="C8" s="147">
        <v>2</v>
      </c>
      <c r="D8" s="147">
        <v>3</v>
      </c>
      <c r="E8" s="83">
        <f t="shared" si="2"/>
        <v>150</v>
      </c>
      <c r="F8" s="147">
        <f t="shared" si="0"/>
        <v>1</v>
      </c>
      <c r="G8" s="283">
        <f t="shared" si="1"/>
        <v>50</v>
      </c>
      <c r="H8" s="281">
        <v>2</v>
      </c>
    </row>
    <row r="9" spans="1:8" s="21" customFormat="1" ht="17.25" customHeight="1">
      <c r="A9" s="74" t="s">
        <v>10</v>
      </c>
      <c r="B9" s="147">
        <f>B16/0.4*0.6</f>
        <v>4800</v>
      </c>
      <c r="C9" s="326">
        <f>C16/0.4*0.6+1</f>
        <v>3751</v>
      </c>
      <c r="D9" s="147">
        <f>D16/0.4*0.6</f>
        <v>3300</v>
      </c>
      <c r="E9" s="83">
        <f t="shared" si="2"/>
        <v>87.98</v>
      </c>
      <c r="F9" s="147">
        <f t="shared" si="0"/>
        <v>370</v>
      </c>
      <c r="G9" s="283">
        <f t="shared" si="1"/>
        <v>12.63</v>
      </c>
      <c r="H9" s="281">
        <f>H16/0.4*0.6</f>
        <v>2930</v>
      </c>
    </row>
    <row r="10" spans="1:8" s="51" customFormat="1" ht="17.25" customHeight="1">
      <c r="A10" s="76" t="s">
        <v>11</v>
      </c>
      <c r="B10" s="147">
        <f>B18/0.4*0.6</f>
        <v>2400</v>
      </c>
      <c r="C10" s="147">
        <f>C18/0.4*0.6</f>
        <v>3150</v>
      </c>
      <c r="D10" s="147">
        <f>D18/0.4*0.6</f>
        <v>3000</v>
      </c>
      <c r="E10" s="83">
        <f t="shared" si="2"/>
        <v>95.24</v>
      </c>
      <c r="F10" s="147">
        <f t="shared" si="0"/>
        <v>-1083</v>
      </c>
      <c r="G10" s="283">
        <f t="shared" si="1"/>
        <v>-26.52</v>
      </c>
      <c r="H10" s="281">
        <f>H18/0.4*0.6</f>
        <v>4083</v>
      </c>
    </row>
    <row r="11" spans="1:8" s="22" customFormat="1" ht="17.25" customHeight="1">
      <c r="A11" s="73" t="s">
        <v>12</v>
      </c>
      <c r="B11" s="195">
        <f>SUM(B12,B31)</f>
        <v>27056</v>
      </c>
      <c r="C11" s="195">
        <f>SUM(C12,C31)</f>
        <v>29700</v>
      </c>
      <c r="D11" s="195">
        <f>SUM(D12,D31)</f>
        <v>29700</v>
      </c>
      <c r="E11" s="82">
        <f t="shared" si="2"/>
        <v>100</v>
      </c>
      <c r="F11" s="195">
        <f>D11-H11</f>
        <v>1413</v>
      </c>
      <c r="G11" s="282">
        <f t="shared" si="1"/>
        <v>5</v>
      </c>
      <c r="H11" s="280">
        <f>SUM(H12,H31)</f>
        <v>28287</v>
      </c>
    </row>
    <row r="12" spans="1:8" s="9" customFormat="1" ht="17.25" customHeight="1">
      <c r="A12" s="77" t="s">
        <v>13</v>
      </c>
      <c r="B12" s="195">
        <f>SUM(B13:B30)</f>
        <v>19912</v>
      </c>
      <c r="C12" s="195">
        <f>SUM(C13:C30)</f>
        <v>20577</v>
      </c>
      <c r="D12" s="195">
        <f>SUM(D13:D30)</f>
        <v>19700</v>
      </c>
      <c r="E12" s="82">
        <f t="shared" si="2"/>
        <v>95.74</v>
      </c>
      <c r="F12" s="195">
        <f t="shared" si="0"/>
        <v>2128</v>
      </c>
      <c r="G12" s="282">
        <f t="shared" si="1"/>
        <v>12.11</v>
      </c>
      <c r="H12" s="280">
        <f>SUM(H13:H30)</f>
        <v>17572</v>
      </c>
    </row>
    <row r="13" spans="1:8" ht="17.25" customHeight="1">
      <c r="A13" s="78" t="s">
        <v>190</v>
      </c>
      <c r="B13" s="147">
        <v>4640</v>
      </c>
      <c r="C13" s="147">
        <v>5200</v>
      </c>
      <c r="D13" s="147">
        <v>5200</v>
      </c>
      <c r="E13" s="83">
        <f t="shared" si="2"/>
        <v>100</v>
      </c>
      <c r="F13" s="147">
        <f t="shared" si="0"/>
        <v>1061</v>
      </c>
      <c r="G13" s="283">
        <f t="shared" si="1"/>
        <v>25.63</v>
      </c>
      <c r="H13" s="53">
        <v>4139</v>
      </c>
    </row>
    <row r="14" spans="1:8" ht="17.25" customHeight="1">
      <c r="A14" s="78" t="s">
        <v>191</v>
      </c>
      <c r="B14" s="147">
        <v>2372</v>
      </c>
      <c r="C14" s="147">
        <v>3500</v>
      </c>
      <c r="D14" s="147">
        <v>3500</v>
      </c>
      <c r="E14" s="83">
        <f t="shared" si="2"/>
        <v>100</v>
      </c>
      <c r="F14" s="147">
        <f t="shared" si="0"/>
        <v>2074</v>
      </c>
      <c r="G14" s="283">
        <f t="shared" si="1"/>
        <v>145.44</v>
      </c>
      <c r="H14" s="52">
        <v>1426</v>
      </c>
    </row>
    <row r="15" spans="1:8" ht="17.25" customHeight="1">
      <c r="A15" s="78" t="s">
        <v>14</v>
      </c>
      <c r="B15" s="147">
        <v>0</v>
      </c>
      <c r="C15" s="147">
        <v>25</v>
      </c>
      <c r="D15" s="147">
        <v>25</v>
      </c>
      <c r="E15" s="83">
        <f t="shared" si="2"/>
        <v>100</v>
      </c>
      <c r="F15" s="147">
        <f t="shared" si="0"/>
        <v>-993</v>
      </c>
      <c r="G15" s="283">
        <f t="shared" si="1"/>
        <v>-97.54</v>
      </c>
      <c r="H15" s="53">
        <v>1018</v>
      </c>
    </row>
    <row r="16" spans="1:8" ht="17.25" customHeight="1">
      <c r="A16" s="78" t="s">
        <v>192</v>
      </c>
      <c r="B16" s="147">
        <v>3200</v>
      </c>
      <c r="C16" s="147">
        <v>2500</v>
      </c>
      <c r="D16" s="147">
        <v>2200</v>
      </c>
      <c r="E16" s="83">
        <f t="shared" si="2"/>
        <v>88</v>
      </c>
      <c r="F16" s="147">
        <f aca="true" t="shared" si="3" ref="F16:F32">D16-H16</f>
        <v>247</v>
      </c>
      <c r="G16" s="283">
        <f t="shared" si="1"/>
        <v>12.65</v>
      </c>
      <c r="H16" s="52">
        <v>1953</v>
      </c>
    </row>
    <row r="17" spans="1:7" ht="17.25" customHeight="1">
      <c r="A17" s="78" t="s">
        <v>15</v>
      </c>
      <c r="B17" s="147"/>
      <c r="C17" s="147"/>
      <c r="D17" s="147"/>
      <c r="E17" s="83"/>
      <c r="F17" s="147">
        <f t="shared" si="3"/>
        <v>0</v>
      </c>
      <c r="G17" s="283">
        <f t="shared" si="1"/>
        <v>0</v>
      </c>
    </row>
    <row r="18" spans="1:8" ht="17.25" customHeight="1">
      <c r="A18" s="78" t="s">
        <v>193</v>
      </c>
      <c r="B18" s="147">
        <v>1600</v>
      </c>
      <c r="C18" s="147">
        <v>2100</v>
      </c>
      <c r="D18" s="147">
        <v>2000</v>
      </c>
      <c r="E18" s="83">
        <f t="shared" si="2"/>
        <v>95.24</v>
      </c>
      <c r="F18" s="147">
        <f t="shared" si="3"/>
        <v>-722</v>
      </c>
      <c r="G18" s="283">
        <f t="shared" si="1"/>
        <v>-26.52</v>
      </c>
      <c r="H18" s="52">
        <v>2722</v>
      </c>
    </row>
    <row r="19" spans="1:8" ht="17.25" customHeight="1">
      <c r="A19" s="78" t="s">
        <v>16</v>
      </c>
      <c r="B19" s="147">
        <v>1000</v>
      </c>
      <c r="C19" s="147">
        <v>1200</v>
      </c>
      <c r="D19" s="147">
        <v>1100</v>
      </c>
      <c r="E19" s="83">
        <f t="shared" si="2"/>
        <v>91.67</v>
      </c>
      <c r="F19" s="147">
        <f t="shared" si="3"/>
        <v>348</v>
      </c>
      <c r="G19" s="283">
        <f t="shared" si="1"/>
        <v>46.28</v>
      </c>
      <c r="H19" s="52">
        <v>752</v>
      </c>
    </row>
    <row r="20" spans="1:7" ht="17.25" customHeight="1">
      <c r="A20" s="78" t="s">
        <v>17</v>
      </c>
      <c r="B20" s="147"/>
      <c r="C20" s="147"/>
      <c r="D20" s="147"/>
      <c r="E20" s="83"/>
      <c r="F20" s="147">
        <f t="shared" si="3"/>
        <v>0</v>
      </c>
      <c r="G20" s="283">
        <f t="shared" si="1"/>
        <v>0</v>
      </c>
    </row>
    <row r="21" spans="1:8" ht="17.25" customHeight="1">
      <c r="A21" s="78" t="s">
        <v>18</v>
      </c>
      <c r="B21" s="147">
        <v>700</v>
      </c>
      <c r="C21" s="147">
        <v>550</v>
      </c>
      <c r="D21" s="147">
        <v>550</v>
      </c>
      <c r="E21" s="83">
        <f t="shared" si="2"/>
        <v>100</v>
      </c>
      <c r="F21" s="147">
        <f t="shared" si="3"/>
        <v>102</v>
      </c>
      <c r="G21" s="283">
        <f t="shared" si="1"/>
        <v>22.77</v>
      </c>
      <c r="H21" s="52">
        <v>448</v>
      </c>
    </row>
    <row r="22" spans="1:8" ht="17.25" customHeight="1">
      <c r="A22" s="78" t="s">
        <v>19</v>
      </c>
      <c r="B22" s="147">
        <v>600</v>
      </c>
      <c r="C22" s="147">
        <v>700</v>
      </c>
      <c r="D22" s="147">
        <v>600</v>
      </c>
      <c r="E22" s="83">
        <f t="shared" si="2"/>
        <v>85.71</v>
      </c>
      <c r="F22" s="147">
        <f t="shared" si="3"/>
        <v>178</v>
      </c>
      <c r="G22" s="283">
        <f t="shared" si="1"/>
        <v>42.18</v>
      </c>
      <c r="H22" s="52">
        <v>422</v>
      </c>
    </row>
    <row r="23" spans="1:8" ht="17.25" customHeight="1">
      <c r="A23" s="78" t="s">
        <v>20</v>
      </c>
      <c r="B23" s="147">
        <v>250</v>
      </c>
      <c r="C23" s="147">
        <v>200</v>
      </c>
      <c r="D23" s="147">
        <v>200</v>
      </c>
      <c r="E23" s="83">
        <f t="shared" si="2"/>
        <v>100</v>
      </c>
      <c r="F23" s="147">
        <f t="shared" si="3"/>
        <v>69</v>
      </c>
      <c r="G23" s="283">
        <f t="shared" si="1"/>
        <v>52.67</v>
      </c>
      <c r="H23" s="52">
        <v>131</v>
      </c>
    </row>
    <row r="24" spans="1:8" ht="17.25" customHeight="1">
      <c r="A24" s="78" t="s">
        <v>21</v>
      </c>
      <c r="B24" s="147">
        <v>300</v>
      </c>
      <c r="C24" s="147">
        <v>350</v>
      </c>
      <c r="D24" s="147">
        <v>350</v>
      </c>
      <c r="E24" s="83">
        <f t="shared" si="2"/>
        <v>100</v>
      </c>
      <c r="F24" s="147">
        <f t="shared" si="3"/>
        <v>132</v>
      </c>
      <c r="G24" s="283">
        <f t="shared" si="1"/>
        <v>60.55</v>
      </c>
      <c r="H24" s="52">
        <v>218</v>
      </c>
    </row>
    <row r="25" spans="1:8" ht="17.25" customHeight="1">
      <c r="A25" s="78" t="s">
        <v>22</v>
      </c>
      <c r="B25" s="147">
        <v>1000</v>
      </c>
      <c r="C25" s="147">
        <v>1000</v>
      </c>
      <c r="D25" s="147">
        <v>800</v>
      </c>
      <c r="E25" s="83">
        <f t="shared" si="2"/>
        <v>80</v>
      </c>
      <c r="F25" s="147">
        <f t="shared" si="3"/>
        <v>522</v>
      </c>
      <c r="G25" s="283">
        <f t="shared" si="1"/>
        <v>187.77</v>
      </c>
      <c r="H25" s="52">
        <v>278</v>
      </c>
    </row>
    <row r="26" spans="1:8" ht="17.25" customHeight="1">
      <c r="A26" s="78" t="s">
        <v>23</v>
      </c>
      <c r="B26" s="147">
        <v>200</v>
      </c>
      <c r="C26" s="147">
        <v>200</v>
      </c>
      <c r="D26" s="147">
        <v>200</v>
      </c>
      <c r="E26" s="83">
        <f t="shared" si="2"/>
        <v>100</v>
      </c>
      <c r="F26" s="147">
        <f t="shared" si="3"/>
        <v>1</v>
      </c>
      <c r="G26" s="283">
        <f t="shared" si="1"/>
        <v>0.5</v>
      </c>
      <c r="H26" s="52">
        <v>199</v>
      </c>
    </row>
    <row r="27" spans="1:8" ht="17.25" customHeight="1">
      <c r="A27" s="78" t="s">
        <v>24</v>
      </c>
      <c r="B27" s="147">
        <v>600</v>
      </c>
      <c r="C27" s="147">
        <v>500</v>
      </c>
      <c r="D27" s="147">
        <v>423</v>
      </c>
      <c r="E27" s="83">
        <f t="shared" si="2"/>
        <v>84.6</v>
      </c>
      <c r="F27" s="147">
        <f t="shared" si="3"/>
        <v>-897</v>
      </c>
      <c r="G27" s="283">
        <f t="shared" si="1"/>
        <v>-67.95</v>
      </c>
      <c r="H27" s="52">
        <v>1320</v>
      </c>
    </row>
    <row r="28" spans="1:8" ht="17.25" customHeight="1">
      <c r="A28" s="78" t="s">
        <v>25</v>
      </c>
      <c r="B28" s="147">
        <v>1150</v>
      </c>
      <c r="C28" s="147">
        <v>500</v>
      </c>
      <c r="D28" s="147">
        <v>500</v>
      </c>
      <c r="E28" s="83">
        <f t="shared" si="2"/>
        <v>100</v>
      </c>
      <c r="F28" s="147">
        <f t="shared" si="3"/>
        <v>19</v>
      </c>
      <c r="G28" s="283">
        <f t="shared" si="1"/>
        <v>3.95</v>
      </c>
      <c r="H28" s="52">
        <v>481</v>
      </c>
    </row>
    <row r="29" spans="1:8" ht="17.25" customHeight="1">
      <c r="A29" s="78" t="s">
        <v>26</v>
      </c>
      <c r="B29" s="147">
        <v>2300</v>
      </c>
      <c r="C29" s="147">
        <v>2052</v>
      </c>
      <c r="D29" s="147">
        <v>2052</v>
      </c>
      <c r="E29" s="83">
        <f t="shared" si="2"/>
        <v>100</v>
      </c>
      <c r="F29" s="147">
        <f t="shared" si="3"/>
        <v>-13</v>
      </c>
      <c r="G29" s="283">
        <f t="shared" si="1"/>
        <v>-0.63</v>
      </c>
      <c r="H29" s="52">
        <v>2065</v>
      </c>
    </row>
    <row r="30" spans="1:7" ht="17.25" customHeight="1">
      <c r="A30" s="78" t="s">
        <v>27</v>
      </c>
      <c r="B30" s="147"/>
      <c r="C30" s="147"/>
      <c r="D30" s="147"/>
      <c r="E30" s="83"/>
      <c r="F30" s="147">
        <f t="shared" si="3"/>
        <v>0</v>
      </c>
      <c r="G30" s="283">
        <f t="shared" si="1"/>
        <v>0</v>
      </c>
    </row>
    <row r="31" spans="1:8" s="9" customFormat="1" ht="17.25" customHeight="1">
      <c r="A31" s="77" t="s">
        <v>28</v>
      </c>
      <c r="B31" s="195">
        <f>SUM(B32,B33:B37)</f>
        <v>7144</v>
      </c>
      <c r="C31" s="195">
        <f>SUM(C32,C33:C37)</f>
        <v>9123</v>
      </c>
      <c r="D31" s="195">
        <f>SUM(D32,D33:D37)</f>
        <v>10000</v>
      </c>
      <c r="E31" s="82">
        <f t="shared" si="2"/>
        <v>109.61</v>
      </c>
      <c r="F31" s="195">
        <f t="shared" si="3"/>
        <v>-715</v>
      </c>
      <c r="G31" s="282">
        <f t="shared" si="1"/>
        <v>-6.67</v>
      </c>
      <c r="H31" s="280">
        <f>SUM(H32,H33:H37)</f>
        <v>10715</v>
      </c>
    </row>
    <row r="32" spans="1:8" ht="17.25" customHeight="1">
      <c r="A32" s="78" t="s">
        <v>29</v>
      </c>
      <c r="B32" s="147">
        <v>1800</v>
      </c>
      <c r="C32" s="147">
        <v>1600</v>
      </c>
      <c r="D32" s="147">
        <v>1777</v>
      </c>
      <c r="E32" s="83">
        <f t="shared" si="2"/>
        <v>111.06</v>
      </c>
      <c r="F32" s="147">
        <f t="shared" si="3"/>
        <v>282</v>
      </c>
      <c r="G32" s="283">
        <f t="shared" si="1"/>
        <v>18.86</v>
      </c>
      <c r="H32" s="52">
        <v>1495</v>
      </c>
    </row>
    <row r="33" spans="1:8" ht="17.25" customHeight="1">
      <c r="A33" s="78" t="s">
        <v>30</v>
      </c>
      <c r="B33" s="147">
        <v>1071</v>
      </c>
      <c r="C33" s="147">
        <v>1000</v>
      </c>
      <c r="D33" s="147">
        <v>1000</v>
      </c>
      <c r="E33" s="83">
        <f t="shared" si="2"/>
        <v>100</v>
      </c>
      <c r="F33" s="147">
        <f>D33-H33</f>
        <v>68</v>
      </c>
      <c r="G33" s="283">
        <f>IF(H33=0,0,F33/H33*100)</f>
        <v>7.3</v>
      </c>
      <c r="H33" s="52">
        <v>932</v>
      </c>
    </row>
    <row r="34" spans="1:8" ht="17.25" customHeight="1">
      <c r="A34" s="78" t="s">
        <v>31</v>
      </c>
      <c r="B34" s="147">
        <v>1200</v>
      </c>
      <c r="C34" s="147">
        <v>1200</v>
      </c>
      <c r="D34" s="147">
        <v>1200</v>
      </c>
      <c r="E34" s="83">
        <f t="shared" si="2"/>
        <v>100</v>
      </c>
      <c r="F34" s="147">
        <f>D34-H34</f>
        <v>22</v>
      </c>
      <c r="G34" s="283">
        <f>IF(H34=0,0,F34/H34*100)</f>
        <v>1.87</v>
      </c>
      <c r="H34" s="52">
        <v>1178</v>
      </c>
    </row>
    <row r="35" spans="1:8" ht="17.25" customHeight="1">
      <c r="A35" s="78" t="s">
        <v>32</v>
      </c>
      <c r="B35" s="147"/>
      <c r="C35" s="147"/>
      <c r="D35" s="147"/>
      <c r="E35" s="83"/>
      <c r="F35" s="147">
        <f>D35-H35</f>
        <v>0</v>
      </c>
      <c r="G35" s="283">
        <f>IF(H35=0,0,F35/H35*100)</f>
        <v>0</v>
      </c>
      <c r="H35" s="52">
        <v>0</v>
      </c>
    </row>
    <row r="36" spans="1:8" ht="17.25" customHeight="1">
      <c r="A36" s="78" t="s">
        <v>33</v>
      </c>
      <c r="B36" s="147">
        <v>2873</v>
      </c>
      <c r="C36" s="147">
        <v>4000</v>
      </c>
      <c r="D36" s="326">
        <v>4700</v>
      </c>
      <c r="E36" s="83">
        <f t="shared" si="2"/>
        <v>117.5</v>
      </c>
      <c r="F36" s="147">
        <f>D36-H36</f>
        <v>-1614</v>
      </c>
      <c r="G36" s="283">
        <f>IF(H36=0,0,F36/H36*100)</f>
        <v>-25.56</v>
      </c>
      <c r="H36" s="52">
        <v>6314</v>
      </c>
    </row>
    <row r="37" spans="1:8" ht="17.25" customHeight="1" thickBot="1">
      <c r="A37" s="79" t="s">
        <v>34</v>
      </c>
      <c r="B37" s="284">
        <v>200</v>
      </c>
      <c r="C37" s="284">
        <v>1323</v>
      </c>
      <c r="D37" s="284">
        <v>1323</v>
      </c>
      <c r="E37" s="285">
        <f t="shared" si="2"/>
        <v>100</v>
      </c>
      <c r="F37" s="284">
        <f>D37-H37</f>
        <v>527</v>
      </c>
      <c r="G37" s="286">
        <f>IF(H37=0,0,F37/H37*100)</f>
        <v>66.21</v>
      </c>
      <c r="H37" s="52">
        <v>796</v>
      </c>
    </row>
  </sheetData>
  <sheetProtection/>
  <mergeCells count="8">
    <mergeCell ref="H3:H4"/>
    <mergeCell ref="A1:G1"/>
    <mergeCell ref="F2:G2"/>
    <mergeCell ref="D3:E3"/>
    <mergeCell ref="F3:G3"/>
    <mergeCell ref="A3:A4"/>
    <mergeCell ref="B3:B4"/>
    <mergeCell ref="C3:C4"/>
  </mergeCells>
  <printOptions horizontalCentered="1"/>
  <pageMargins left="0.7479166666666667" right="0.7479166666666667" top="0.4097222222222222" bottom="0.5597222222222222" header="0.3" footer="0.3798611111111111"/>
  <pageSetup firstPageNumber="1" useFirstPageNumber="1" horizontalDpi="600" verticalDpi="600" orientation="portrait" paperSize="9" r:id="rId1"/>
  <headerFooter scaleWithDoc="0" alignWithMargins="0"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37"/>
  <sheetViews>
    <sheetView showZeros="0" zoomScalePageLayoutView="0" workbookViewId="0" topLeftCell="A1">
      <pane xSplit="1" ySplit="4" topLeftCell="B5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/>
  <cols>
    <col min="1" max="1" width="33.875" style="6" customWidth="1"/>
    <col min="2" max="2" width="10.125" style="4" customWidth="1"/>
    <col min="3" max="3" width="9.50390625" style="4" customWidth="1"/>
    <col min="4" max="4" width="10.125" style="23" customWidth="1"/>
    <col min="5" max="5" width="10.125" style="4" customWidth="1"/>
    <col min="6" max="12" width="7.75390625" style="6" customWidth="1"/>
    <col min="13" max="13" width="9.00390625" style="6" customWidth="1"/>
    <col min="14" max="16" width="9.00390625" style="6" hidden="1" customWidth="1"/>
    <col min="17" max="253" width="9.00390625" style="6" customWidth="1"/>
  </cols>
  <sheetData>
    <row r="1" spans="1:5" s="177" customFormat="1" ht="39" customHeight="1">
      <c r="A1" s="389" t="s">
        <v>290</v>
      </c>
      <c r="B1" s="389"/>
      <c r="C1" s="389"/>
      <c r="D1" s="421"/>
      <c r="E1" s="389"/>
    </row>
    <row r="2" spans="1:5" s="110" customFormat="1" ht="19.5" customHeight="1">
      <c r="A2" s="58" t="s">
        <v>124</v>
      </c>
      <c r="B2" s="185"/>
      <c r="C2" s="185"/>
      <c r="D2" s="422" t="s">
        <v>0</v>
      </c>
      <c r="E2" s="396"/>
    </row>
    <row r="3" spans="1:5" s="22" customFormat="1" ht="17.25" customHeight="1">
      <c r="A3" s="393" t="s">
        <v>186</v>
      </c>
      <c r="B3" s="424" t="s">
        <v>291</v>
      </c>
      <c r="C3" s="425" t="s">
        <v>292</v>
      </c>
      <c r="D3" s="423" t="s">
        <v>3</v>
      </c>
      <c r="E3" s="392"/>
    </row>
    <row r="4" spans="1:5" s="22" customFormat="1" ht="17.25" customHeight="1">
      <c r="A4" s="394"/>
      <c r="B4" s="395"/>
      <c r="C4" s="426"/>
      <c r="D4" s="148" t="s">
        <v>5</v>
      </c>
      <c r="E4" s="149" t="s">
        <v>164</v>
      </c>
    </row>
    <row r="5" spans="1:5" s="22" customFormat="1" ht="18.75" customHeight="1">
      <c r="A5" s="71" t="s">
        <v>6</v>
      </c>
      <c r="B5" s="195">
        <f>'一般预算收入 '!D5</f>
        <v>44728</v>
      </c>
      <c r="C5" s="195">
        <f>SUM(C6,C11)</f>
        <v>48896</v>
      </c>
      <c r="D5" s="146">
        <f>C5-B5</f>
        <v>4168</v>
      </c>
      <c r="E5" s="72">
        <f aca="true" t="shared" si="0" ref="E5:E37">IF(B5=0,0,D5/B5*100)</f>
        <v>9.32</v>
      </c>
    </row>
    <row r="6" spans="1:5" s="22" customFormat="1" ht="18.75" customHeight="1">
      <c r="A6" s="73" t="s">
        <v>7</v>
      </c>
      <c r="B6" s="195">
        <f>'一般预算收入 '!D6</f>
        <v>15028</v>
      </c>
      <c r="C6" s="195">
        <f>SUM(C7:C10)</f>
        <v>17266</v>
      </c>
      <c r="D6" s="146">
        <f aca="true" t="shared" si="1" ref="D6:D37">C6-B6</f>
        <v>2238</v>
      </c>
      <c r="E6" s="84">
        <f t="shared" si="0"/>
        <v>14.89</v>
      </c>
    </row>
    <row r="7" spans="1:12" s="21" customFormat="1" ht="18.75" customHeight="1">
      <c r="A7" s="74" t="s">
        <v>8</v>
      </c>
      <c r="B7" s="147">
        <f>'一般预算收入 '!D7</f>
        <v>8725</v>
      </c>
      <c r="C7" s="147">
        <f>C13+C14</f>
        <v>10500</v>
      </c>
      <c r="D7" s="135">
        <f t="shared" si="1"/>
        <v>1775</v>
      </c>
      <c r="E7" s="86">
        <f t="shared" si="0"/>
        <v>20.34</v>
      </c>
      <c r="G7" s="24"/>
      <c r="H7" s="24"/>
      <c r="I7" s="24"/>
      <c r="J7" s="24"/>
      <c r="L7" s="24"/>
    </row>
    <row r="8" spans="1:12" s="21" customFormat="1" ht="18.75" customHeight="1">
      <c r="A8" s="74" t="s">
        <v>9</v>
      </c>
      <c r="B8" s="147">
        <f>'一般预算收入 '!D8</f>
        <v>3</v>
      </c>
      <c r="C8" s="147">
        <v>2</v>
      </c>
      <c r="D8" s="135">
        <f t="shared" si="1"/>
        <v>-1</v>
      </c>
      <c r="E8" s="86">
        <f t="shared" si="0"/>
        <v>-33.33</v>
      </c>
      <c r="G8" s="24"/>
      <c r="H8" s="24"/>
      <c r="I8" s="24"/>
      <c r="J8" s="24"/>
      <c r="L8" s="24"/>
    </row>
    <row r="9" spans="1:12" s="21" customFormat="1" ht="18.75" customHeight="1">
      <c r="A9" s="74" t="s">
        <v>10</v>
      </c>
      <c r="B9" s="147">
        <f>'一般预算收入 '!D9</f>
        <v>3300</v>
      </c>
      <c r="C9" s="147">
        <f>C16/0.4*0.6</f>
        <v>3773</v>
      </c>
      <c r="D9" s="135">
        <f t="shared" si="1"/>
        <v>473</v>
      </c>
      <c r="E9" s="86">
        <f t="shared" si="0"/>
        <v>14.33</v>
      </c>
      <c r="G9" s="24"/>
      <c r="H9" s="24"/>
      <c r="I9" s="24"/>
      <c r="J9" s="24"/>
      <c r="L9" s="24"/>
    </row>
    <row r="10" spans="1:12" s="21" customFormat="1" ht="18.75" customHeight="1">
      <c r="A10" s="74" t="s">
        <v>11</v>
      </c>
      <c r="B10" s="147">
        <f>'一般预算收入 '!D10</f>
        <v>3000</v>
      </c>
      <c r="C10" s="147">
        <f>C18/0.4*0.6</f>
        <v>2991</v>
      </c>
      <c r="D10" s="135">
        <f t="shared" si="1"/>
        <v>-9</v>
      </c>
      <c r="E10" s="86">
        <f t="shared" si="0"/>
        <v>-0.3</v>
      </c>
      <c r="G10" s="24"/>
      <c r="H10" s="24"/>
      <c r="I10" s="24"/>
      <c r="J10" s="24"/>
      <c r="L10" s="24"/>
    </row>
    <row r="11" spans="1:12" s="22" customFormat="1" ht="18.75" customHeight="1">
      <c r="A11" s="73" t="s">
        <v>12</v>
      </c>
      <c r="B11" s="195">
        <f>'一般预算收入 '!D11</f>
        <v>29700</v>
      </c>
      <c r="C11" s="195">
        <f>SUM(C12,C31)</f>
        <v>31630</v>
      </c>
      <c r="D11" s="146">
        <f t="shared" si="1"/>
        <v>1930</v>
      </c>
      <c r="E11" s="84">
        <f t="shared" si="0"/>
        <v>6.5</v>
      </c>
      <c r="G11" s="25"/>
      <c r="H11" s="25"/>
      <c r="I11" s="25"/>
      <c r="J11" s="25"/>
      <c r="L11" s="25"/>
    </row>
    <row r="12" spans="1:12" s="9" customFormat="1" ht="18.75" customHeight="1">
      <c r="A12" s="77" t="s">
        <v>13</v>
      </c>
      <c r="B12" s="195">
        <f>'一般预算收入 '!D12</f>
        <v>19700</v>
      </c>
      <c r="C12" s="146">
        <f>SUM(C13:C30)</f>
        <v>23950</v>
      </c>
      <c r="D12" s="146">
        <f t="shared" si="1"/>
        <v>4250</v>
      </c>
      <c r="E12" s="84">
        <f t="shared" si="0"/>
        <v>21.57</v>
      </c>
      <c r="G12" s="26"/>
      <c r="H12" s="26"/>
      <c r="I12" s="26"/>
      <c r="J12" s="26"/>
      <c r="L12" s="26"/>
    </row>
    <row r="13" spans="1:12" ht="18.75" customHeight="1">
      <c r="A13" s="78" t="s">
        <v>205</v>
      </c>
      <c r="B13" s="147">
        <f>'一般预算收入 '!D13</f>
        <v>5200</v>
      </c>
      <c r="C13" s="345">
        <v>6100</v>
      </c>
      <c r="D13" s="135">
        <f t="shared" si="1"/>
        <v>900</v>
      </c>
      <c r="E13" s="86">
        <f t="shared" si="0"/>
        <v>17.31</v>
      </c>
      <c r="G13" s="7"/>
      <c r="H13" s="7"/>
      <c r="I13" s="7"/>
      <c r="J13" s="7"/>
      <c r="L13" s="7"/>
    </row>
    <row r="14" spans="1:12" ht="18.75" customHeight="1">
      <c r="A14" s="78" t="s">
        <v>206</v>
      </c>
      <c r="B14" s="147">
        <f>'一般预算收入 '!D14</f>
        <v>3500</v>
      </c>
      <c r="C14" s="345">
        <v>4400</v>
      </c>
      <c r="D14" s="135">
        <f t="shared" si="1"/>
        <v>900</v>
      </c>
      <c r="E14" s="86">
        <f t="shared" si="0"/>
        <v>25.71</v>
      </c>
      <c r="G14" s="7"/>
      <c r="H14" s="7"/>
      <c r="I14" s="7"/>
      <c r="J14" s="7"/>
      <c r="L14" s="7"/>
    </row>
    <row r="15" spans="1:12" ht="18.75" customHeight="1">
      <c r="A15" s="78" t="s">
        <v>14</v>
      </c>
      <c r="B15" s="147">
        <f>'一般预算收入 '!D15</f>
        <v>25</v>
      </c>
      <c r="C15" s="345">
        <v>0</v>
      </c>
      <c r="D15" s="135">
        <f t="shared" si="1"/>
        <v>-25</v>
      </c>
      <c r="E15" s="86">
        <f t="shared" si="0"/>
        <v>-100</v>
      </c>
      <c r="G15" s="7"/>
      <c r="H15" s="7"/>
      <c r="I15" s="7"/>
      <c r="J15" s="7"/>
      <c r="L15" s="7"/>
    </row>
    <row r="16" spans="1:12" ht="18.75" customHeight="1">
      <c r="A16" s="78" t="s">
        <v>192</v>
      </c>
      <c r="B16" s="147">
        <f>'一般预算收入 '!D16</f>
        <v>2200</v>
      </c>
      <c r="C16" s="345">
        <v>2515</v>
      </c>
      <c r="D16" s="135">
        <f t="shared" si="1"/>
        <v>315</v>
      </c>
      <c r="E16" s="86">
        <f t="shared" si="0"/>
        <v>14.32</v>
      </c>
      <c r="G16" s="7"/>
      <c r="H16" s="7"/>
      <c r="I16" s="7"/>
      <c r="J16" s="7"/>
      <c r="L16" s="7"/>
    </row>
    <row r="17" spans="1:12" ht="18.75" customHeight="1">
      <c r="A17" s="78" t="s">
        <v>15</v>
      </c>
      <c r="B17" s="147">
        <f>'一般预算收入 '!D17</f>
        <v>0</v>
      </c>
      <c r="C17" s="345"/>
      <c r="D17" s="135">
        <f t="shared" si="1"/>
        <v>0</v>
      </c>
      <c r="E17" s="86">
        <f t="shared" si="0"/>
        <v>0</v>
      </c>
      <c r="G17" s="7"/>
      <c r="H17" s="7"/>
      <c r="I17" s="7"/>
      <c r="J17" s="7"/>
      <c r="L17" s="7"/>
    </row>
    <row r="18" spans="1:12" ht="18.75" customHeight="1">
      <c r="A18" s="78" t="s">
        <v>193</v>
      </c>
      <c r="B18" s="147">
        <f>'一般预算收入 '!D18</f>
        <v>2000</v>
      </c>
      <c r="C18" s="345">
        <v>1994</v>
      </c>
      <c r="D18" s="135">
        <f t="shared" si="1"/>
        <v>-6</v>
      </c>
      <c r="E18" s="86">
        <f t="shared" si="0"/>
        <v>-0.3</v>
      </c>
      <c r="G18" s="7"/>
      <c r="H18" s="7"/>
      <c r="I18" s="7"/>
      <c r="J18" s="7"/>
      <c r="L18" s="7"/>
    </row>
    <row r="19" spans="1:12" ht="18.75" customHeight="1">
      <c r="A19" s="78" t="s">
        <v>16</v>
      </c>
      <c r="B19" s="147">
        <f>'一般预算收入 '!D19</f>
        <v>1100</v>
      </c>
      <c r="C19" s="345">
        <v>1600</v>
      </c>
      <c r="D19" s="135">
        <f t="shared" si="1"/>
        <v>500</v>
      </c>
      <c r="E19" s="86">
        <f t="shared" si="0"/>
        <v>45.45</v>
      </c>
      <c r="G19" s="7"/>
      <c r="H19" s="7"/>
      <c r="I19" s="7"/>
      <c r="J19" s="7"/>
      <c r="L19" s="7"/>
    </row>
    <row r="20" spans="1:12" ht="18.75" customHeight="1">
      <c r="A20" s="78" t="s">
        <v>17</v>
      </c>
      <c r="B20" s="147">
        <f>'一般预算收入 '!D20</f>
        <v>0</v>
      </c>
      <c r="C20" s="345"/>
      <c r="D20" s="135">
        <f t="shared" si="1"/>
        <v>0</v>
      </c>
      <c r="E20" s="86">
        <f t="shared" si="0"/>
        <v>0</v>
      </c>
      <c r="G20" s="7"/>
      <c r="H20" s="7"/>
      <c r="I20" s="7"/>
      <c r="J20" s="7"/>
      <c r="L20" s="7"/>
    </row>
    <row r="21" spans="1:12" ht="18.75" customHeight="1">
      <c r="A21" s="78" t="s">
        <v>18</v>
      </c>
      <c r="B21" s="147">
        <f>'一般预算收入 '!D21</f>
        <v>550</v>
      </c>
      <c r="C21" s="345">
        <v>700</v>
      </c>
      <c r="D21" s="135">
        <f t="shared" si="1"/>
        <v>150</v>
      </c>
      <c r="E21" s="86">
        <f t="shared" si="0"/>
        <v>27.27</v>
      </c>
      <c r="G21" s="7"/>
      <c r="H21" s="7"/>
      <c r="I21" s="7"/>
      <c r="J21" s="7"/>
      <c r="L21" s="7"/>
    </row>
    <row r="22" spans="1:12" ht="18.75" customHeight="1">
      <c r="A22" s="78" t="s">
        <v>19</v>
      </c>
      <c r="B22" s="147">
        <f>'一般预算收入 '!D22</f>
        <v>600</v>
      </c>
      <c r="C22" s="345">
        <v>800</v>
      </c>
      <c r="D22" s="135">
        <f t="shared" si="1"/>
        <v>200</v>
      </c>
      <c r="E22" s="86">
        <f t="shared" si="0"/>
        <v>33.33</v>
      </c>
      <c r="G22" s="7"/>
      <c r="H22" s="7"/>
      <c r="I22" s="7"/>
      <c r="J22" s="7"/>
      <c r="L22" s="7"/>
    </row>
    <row r="23" spans="1:12" ht="18.75" customHeight="1">
      <c r="A23" s="78" t="s">
        <v>20</v>
      </c>
      <c r="B23" s="147">
        <f>'一般预算收入 '!D23</f>
        <v>200</v>
      </c>
      <c r="C23" s="345">
        <v>241</v>
      </c>
      <c r="D23" s="135">
        <f t="shared" si="1"/>
        <v>41</v>
      </c>
      <c r="E23" s="86">
        <f t="shared" si="0"/>
        <v>20.5</v>
      </c>
      <c r="G23" s="7"/>
      <c r="H23" s="7"/>
      <c r="I23" s="7"/>
      <c r="J23" s="7"/>
      <c r="L23" s="7"/>
    </row>
    <row r="24" spans="1:12" ht="18.75" customHeight="1">
      <c r="A24" s="78" t="s">
        <v>21</v>
      </c>
      <c r="B24" s="147">
        <f>'一般预算收入 '!D24</f>
        <v>350</v>
      </c>
      <c r="C24" s="345">
        <v>800</v>
      </c>
      <c r="D24" s="135">
        <f t="shared" si="1"/>
        <v>450</v>
      </c>
      <c r="E24" s="86">
        <f t="shared" si="0"/>
        <v>128.57</v>
      </c>
      <c r="F24" s="8"/>
      <c r="G24" s="7"/>
      <c r="H24" s="7"/>
      <c r="I24" s="7"/>
      <c r="J24" s="7"/>
      <c r="K24" s="8"/>
      <c r="L24" s="7"/>
    </row>
    <row r="25" spans="1:5" ht="18.75" customHeight="1">
      <c r="A25" s="78" t="s">
        <v>22</v>
      </c>
      <c r="B25" s="147">
        <f>'一般预算收入 '!D25</f>
        <v>800</v>
      </c>
      <c r="C25" s="135">
        <v>1000</v>
      </c>
      <c r="D25" s="135">
        <f t="shared" si="1"/>
        <v>200</v>
      </c>
      <c r="E25" s="86">
        <f t="shared" si="0"/>
        <v>25</v>
      </c>
    </row>
    <row r="26" spans="1:5" ht="18.75" customHeight="1">
      <c r="A26" s="78" t="s">
        <v>23</v>
      </c>
      <c r="B26" s="147">
        <f>'一般预算收入 '!D26</f>
        <v>200</v>
      </c>
      <c r="C26" s="135">
        <v>200</v>
      </c>
      <c r="D26" s="135">
        <f t="shared" si="1"/>
        <v>0</v>
      </c>
      <c r="E26" s="86">
        <f t="shared" si="0"/>
        <v>0</v>
      </c>
    </row>
    <row r="27" spans="1:5" ht="18.75" customHeight="1">
      <c r="A27" s="78" t="s">
        <v>24</v>
      </c>
      <c r="B27" s="147">
        <f>'一般预算收入 '!D27</f>
        <v>423</v>
      </c>
      <c r="C27" s="345">
        <v>748</v>
      </c>
      <c r="D27" s="135">
        <f t="shared" si="1"/>
        <v>325</v>
      </c>
      <c r="E27" s="86">
        <f t="shared" si="0"/>
        <v>76.83</v>
      </c>
    </row>
    <row r="28" spans="1:5" ht="18.75" customHeight="1">
      <c r="A28" s="78" t="s">
        <v>25</v>
      </c>
      <c r="B28" s="147">
        <f>'一般预算收入 '!D28</f>
        <v>500</v>
      </c>
      <c r="C28" s="345">
        <v>800</v>
      </c>
      <c r="D28" s="135">
        <f t="shared" si="1"/>
        <v>300</v>
      </c>
      <c r="E28" s="86">
        <f t="shared" si="0"/>
        <v>60</v>
      </c>
    </row>
    <row r="29" spans="1:5" ht="18.75" customHeight="1">
      <c r="A29" s="78" t="s">
        <v>26</v>
      </c>
      <c r="B29" s="147">
        <f>'一般预算收入 '!D29</f>
        <v>2052</v>
      </c>
      <c r="C29" s="345">
        <v>2052</v>
      </c>
      <c r="D29" s="135">
        <f t="shared" si="1"/>
        <v>0</v>
      </c>
      <c r="E29" s="86">
        <f t="shared" si="0"/>
        <v>0</v>
      </c>
    </row>
    <row r="30" spans="1:5" ht="18.75" customHeight="1">
      <c r="A30" s="78" t="s">
        <v>27</v>
      </c>
      <c r="B30" s="195">
        <f>'一般预算收入 '!D30</f>
        <v>0</v>
      </c>
      <c r="C30" s="135"/>
      <c r="D30" s="146">
        <f t="shared" si="1"/>
        <v>0</v>
      </c>
      <c r="E30" s="84">
        <f t="shared" si="0"/>
        <v>0</v>
      </c>
    </row>
    <row r="31" spans="1:5" s="9" customFormat="1" ht="18.75" customHeight="1">
      <c r="A31" s="77" t="s">
        <v>28</v>
      </c>
      <c r="B31" s="195">
        <f>'一般预算收入 '!D31</f>
        <v>10000</v>
      </c>
      <c r="C31" s="146">
        <f>SUM(C32,C33:C37)</f>
        <v>7680</v>
      </c>
      <c r="D31" s="146">
        <f t="shared" si="1"/>
        <v>-2320</v>
      </c>
      <c r="E31" s="84">
        <f t="shared" si="0"/>
        <v>-23.2</v>
      </c>
    </row>
    <row r="32" spans="1:5" ht="18.75" customHeight="1">
      <c r="A32" s="78" t="s">
        <v>29</v>
      </c>
      <c r="B32" s="147">
        <f>'一般预算收入 '!D32</f>
        <v>1777</v>
      </c>
      <c r="C32" s="135">
        <v>1800</v>
      </c>
      <c r="D32" s="135">
        <f t="shared" si="1"/>
        <v>23</v>
      </c>
      <c r="E32" s="86">
        <f t="shared" si="0"/>
        <v>1.29</v>
      </c>
    </row>
    <row r="33" spans="1:5" ht="18.75" customHeight="1">
      <c r="A33" s="78" t="s">
        <v>30</v>
      </c>
      <c r="B33" s="147">
        <f>'一般预算收入 '!D33</f>
        <v>1000</v>
      </c>
      <c r="C33" s="345">
        <v>1300</v>
      </c>
      <c r="D33" s="135">
        <f t="shared" si="1"/>
        <v>300</v>
      </c>
      <c r="E33" s="86">
        <f t="shared" si="0"/>
        <v>30</v>
      </c>
    </row>
    <row r="34" spans="1:5" ht="18.75" customHeight="1">
      <c r="A34" s="78" t="s">
        <v>31</v>
      </c>
      <c r="B34" s="147">
        <f>'一般预算收入 '!D34</f>
        <v>1200</v>
      </c>
      <c r="C34" s="345">
        <v>1300</v>
      </c>
      <c r="D34" s="135">
        <f t="shared" si="1"/>
        <v>100</v>
      </c>
      <c r="E34" s="86">
        <f t="shared" si="0"/>
        <v>8.33</v>
      </c>
    </row>
    <row r="35" spans="1:5" ht="18.75" customHeight="1">
      <c r="A35" s="78" t="s">
        <v>32</v>
      </c>
      <c r="B35" s="147">
        <f>'一般预算收入 '!D35</f>
        <v>0</v>
      </c>
      <c r="C35" s="345"/>
      <c r="D35" s="135">
        <f t="shared" si="1"/>
        <v>0</v>
      </c>
      <c r="E35" s="86">
        <f t="shared" si="0"/>
        <v>0</v>
      </c>
    </row>
    <row r="36" spans="1:5" ht="18.75" customHeight="1">
      <c r="A36" s="78" t="s">
        <v>33</v>
      </c>
      <c r="B36" s="147">
        <f>'一般预算收入 '!D36</f>
        <v>4700</v>
      </c>
      <c r="C36" s="345">
        <v>2800</v>
      </c>
      <c r="D36" s="135">
        <f t="shared" si="1"/>
        <v>-1900</v>
      </c>
      <c r="E36" s="86">
        <f t="shared" si="0"/>
        <v>-40.43</v>
      </c>
    </row>
    <row r="37" spans="1:5" ht="18.75" customHeight="1">
      <c r="A37" s="79" t="s">
        <v>34</v>
      </c>
      <c r="B37" s="136">
        <f>'一般预算收入 '!D37</f>
        <v>1323</v>
      </c>
      <c r="C37" s="346">
        <v>480</v>
      </c>
      <c r="D37" s="136">
        <f t="shared" si="1"/>
        <v>-843</v>
      </c>
      <c r="E37" s="87">
        <f t="shared" si="0"/>
        <v>-63.72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5506944444444445" right="0.5506944444444445" top="0.5902777777777778" bottom="0.5902777777777778" header="0.5111111111111111" footer="0.5111111111111111"/>
  <pageSetup firstPageNumber="11" useFirstPageNumber="1" fitToHeight="1" fitToWidth="1" horizontalDpi="600" verticalDpi="600" orientation="portrait" paperSize="9" r:id="rId1"/>
  <headerFooter alignWithMargins="0">
    <oddFooter>&amp;C第1页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L37"/>
  <sheetViews>
    <sheetView showZeros="0" zoomScalePageLayoutView="0" workbookViewId="0" topLeftCell="A1">
      <pane xSplit="1" ySplit="4" topLeftCell="B5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/>
  <cols>
    <col min="1" max="1" width="33.875" style="6" customWidth="1"/>
    <col min="2" max="3" width="11.00390625" style="4" customWidth="1"/>
    <col min="4" max="4" width="11.00390625" style="23" customWidth="1"/>
    <col min="5" max="5" width="11.00390625" style="4" customWidth="1"/>
    <col min="6" max="6" width="15.50390625" style="6" customWidth="1"/>
    <col min="7" max="7" width="10.75390625" style="6" customWidth="1"/>
    <col min="8" max="12" width="7.75390625" style="6" customWidth="1"/>
    <col min="13" max="13" width="9.00390625" style="6" customWidth="1"/>
    <col min="14" max="16" width="9.00390625" style="6" hidden="1" customWidth="1"/>
    <col min="17" max="253" width="9.00390625" style="6" customWidth="1"/>
  </cols>
  <sheetData>
    <row r="1" spans="1:5" s="177" customFormat="1" ht="39" customHeight="1">
      <c r="A1" s="389" t="s">
        <v>293</v>
      </c>
      <c r="B1" s="389"/>
      <c r="C1" s="389"/>
      <c r="D1" s="421"/>
      <c r="E1" s="389"/>
    </row>
    <row r="2" spans="1:5" s="110" customFormat="1" ht="19.5" customHeight="1">
      <c r="A2" s="58" t="s">
        <v>124</v>
      </c>
      <c r="B2" s="185"/>
      <c r="C2" s="185"/>
      <c r="D2" s="422" t="s">
        <v>0</v>
      </c>
      <c r="E2" s="396"/>
    </row>
    <row r="3" spans="1:5" s="22" customFormat="1" ht="18.75" customHeight="1">
      <c r="A3" s="393" t="s">
        <v>186</v>
      </c>
      <c r="B3" s="424" t="s">
        <v>291</v>
      </c>
      <c r="C3" s="425" t="s">
        <v>292</v>
      </c>
      <c r="D3" s="423" t="s">
        <v>3</v>
      </c>
      <c r="E3" s="392"/>
    </row>
    <row r="4" spans="1:5" s="22" customFormat="1" ht="18.75" customHeight="1">
      <c r="A4" s="394"/>
      <c r="B4" s="395"/>
      <c r="C4" s="426"/>
      <c r="D4" s="148" t="s">
        <v>5</v>
      </c>
      <c r="E4" s="149" t="s">
        <v>164</v>
      </c>
    </row>
    <row r="5" spans="1:5" s="22" customFormat="1" ht="19.5" customHeight="1">
      <c r="A5" s="71" t="s">
        <v>6</v>
      </c>
      <c r="B5" s="196">
        <f>B6+B11</f>
        <v>32644</v>
      </c>
      <c r="C5" s="196">
        <f>SUM(C6,C11)</f>
        <v>37337</v>
      </c>
      <c r="D5" s="146">
        <f aca="true" t="shared" si="0" ref="D5:D37">C5-B5</f>
        <v>4693</v>
      </c>
      <c r="E5" s="84">
        <f aca="true" t="shared" si="1" ref="E5:E37">IF(B5=0,0,D5/B5*100)</f>
        <v>14.38</v>
      </c>
    </row>
    <row r="6" spans="1:5" s="22" customFormat="1" ht="18" customHeight="1">
      <c r="A6" s="73" t="s">
        <v>7</v>
      </c>
      <c r="B6" s="196">
        <f>SUM(B7:B10)</f>
        <v>10426</v>
      </c>
      <c r="C6" s="196">
        <f>SUM(C7:C10)</f>
        <v>13570</v>
      </c>
      <c r="D6" s="146">
        <f t="shared" si="0"/>
        <v>3144</v>
      </c>
      <c r="E6" s="84">
        <f t="shared" si="1"/>
        <v>30.16</v>
      </c>
    </row>
    <row r="7" spans="1:12" s="21" customFormat="1" ht="18" customHeight="1">
      <c r="A7" s="74" t="s">
        <v>8</v>
      </c>
      <c r="B7" s="198">
        <f>'一般预算收入县本级'!D7</f>
        <v>5700</v>
      </c>
      <c r="C7" s="198">
        <f>C13+C14</f>
        <v>7290</v>
      </c>
      <c r="D7" s="135">
        <f t="shared" si="0"/>
        <v>1590</v>
      </c>
      <c r="E7" s="86">
        <f t="shared" si="1"/>
        <v>27.89</v>
      </c>
      <c r="G7" s="24"/>
      <c r="H7" s="24"/>
      <c r="I7" s="24"/>
      <c r="J7" s="24"/>
      <c r="L7" s="24"/>
    </row>
    <row r="8" spans="1:12" s="21" customFormat="1" ht="18" customHeight="1">
      <c r="A8" s="74" t="s">
        <v>9</v>
      </c>
      <c r="B8" s="198">
        <f>'一般预算收入县本级'!D8</f>
        <v>3</v>
      </c>
      <c r="C8" s="198">
        <v>2</v>
      </c>
      <c r="D8" s="135">
        <f t="shared" si="0"/>
        <v>-1</v>
      </c>
      <c r="E8" s="86">
        <f t="shared" si="1"/>
        <v>-33.33</v>
      </c>
      <c r="G8" s="24"/>
      <c r="H8" s="24"/>
      <c r="I8" s="24"/>
      <c r="J8" s="24"/>
      <c r="L8" s="24"/>
    </row>
    <row r="9" spans="1:12" s="21" customFormat="1" ht="18" customHeight="1">
      <c r="A9" s="74" t="s">
        <v>10</v>
      </c>
      <c r="B9" s="198">
        <f>'一般预算收入县本级'!D9</f>
        <v>2099</v>
      </c>
      <c r="C9" s="198">
        <f>C16/0.4*0.6</f>
        <v>3239</v>
      </c>
      <c r="D9" s="135">
        <f t="shared" si="0"/>
        <v>1140</v>
      </c>
      <c r="E9" s="86">
        <f t="shared" si="1"/>
        <v>54.31</v>
      </c>
      <c r="G9" s="24"/>
      <c r="H9" s="24"/>
      <c r="I9" s="24"/>
      <c r="J9" s="24"/>
      <c r="L9" s="24"/>
    </row>
    <row r="10" spans="1:12" s="21" customFormat="1" ht="18" customHeight="1">
      <c r="A10" s="74" t="s">
        <v>11</v>
      </c>
      <c r="B10" s="198">
        <f>'一般预算收入县本级'!D10</f>
        <v>2624</v>
      </c>
      <c r="C10" s="198">
        <f>C18/0.4*0.6</f>
        <v>3039</v>
      </c>
      <c r="D10" s="135">
        <f t="shared" si="0"/>
        <v>415</v>
      </c>
      <c r="E10" s="86">
        <f t="shared" si="1"/>
        <v>15.82</v>
      </c>
      <c r="G10" s="24"/>
      <c r="H10" s="24"/>
      <c r="I10" s="24"/>
      <c r="J10" s="24"/>
      <c r="L10" s="24"/>
    </row>
    <row r="11" spans="1:12" s="22" customFormat="1" ht="18" customHeight="1">
      <c r="A11" s="73" t="s">
        <v>12</v>
      </c>
      <c r="B11" s="196">
        <f>'一般预算收入县本级'!D11</f>
        <v>22218</v>
      </c>
      <c r="C11" s="196">
        <f>SUM(C12,C31)</f>
        <v>23767</v>
      </c>
      <c r="D11" s="146">
        <f t="shared" si="0"/>
        <v>1549</v>
      </c>
      <c r="E11" s="84">
        <f t="shared" si="1"/>
        <v>6.97</v>
      </c>
      <c r="G11" s="25"/>
      <c r="H11" s="25"/>
      <c r="I11" s="25"/>
      <c r="J11" s="25"/>
      <c r="L11" s="25"/>
    </row>
    <row r="12" spans="1:12" s="9" customFormat="1" ht="18" customHeight="1">
      <c r="A12" s="77" t="s">
        <v>13</v>
      </c>
      <c r="B12" s="197">
        <f>SUM(B13:B30)</f>
        <v>12218</v>
      </c>
      <c r="C12" s="197">
        <f>SUM(C13:C30)</f>
        <v>16087</v>
      </c>
      <c r="D12" s="146">
        <f t="shared" si="0"/>
        <v>3869</v>
      </c>
      <c r="E12" s="84">
        <f t="shared" si="1"/>
        <v>31.67</v>
      </c>
      <c r="F12" s="338" t="s">
        <v>336</v>
      </c>
      <c r="G12" s="26">
        <v>7863</v>
      </c>
      <c r="H12" s="26"/>
      <c r="I12" s="26"/>
      <c r="J12" s="26"/>
      <c r="L12" s="26"/>
    </row>
    <row r="13" spans="1:12" ht="18" customHeight="1">
      <c r="A13" s="78" t="s">
        <v>205</v>
      </c>
      <c r="B13" s="198">
        <f>'一般预算收入县本级'!D13</f>
        <v>3200</v>
      </c>
      <c r="C13" s="355">
        <v>3639</v>
      </c>
      <c r="D13" s="135">
        <f t="shared" si="0"/>
        <v>439</v>
      </c>
      <c r="E13" s="86">
        <f t="shared" si="1"/>
        <v>13.72</v>
      </c>
      <c r="F13" s="6" t="s">
        <v>319</v>
      </c>
      <c r="G13" s="7">
        <v>2461</v>
      </c>
      <c r="H13" s="7">
        <f>'18一般预算收入'!C13-'18一般预算收入 本级'!G13</f>
        <v>3639</v>
      </c>
      <c r="I13" s="7"/>
      <c r="J13" s="7"/>
      <c r="L13" s="7"/>
    </row>
    <row r="14" spans="1:12" ht="18" customHeight="1">
      <c r="A14" s="78" t="s">
        <v>206</v>
      </c>
      <c r="B14" s="198">
        <f>'一般预算收入县本级'!D14</f>
        <v>2500</v>
      </c>
      <c r="C14" s="355">
        <v>3651</v>
      </c>
      <c r="D14" s="135">
        <f t="shared" si="0"/>
        <v>1151</v>
      </c>
      <c r="E14" s="86">
        <f t="shared" si="1"/>
        <v>46.04</v>
      </c>
      <c r="F14" s="6" t="s">
        <v>320</v>
      </c>
      <c r="G14" s="7">
        <v>749</v>
      </c>
      <c r="H14" s="7">
        <f>'18一般预算收入'!C14-'18一般预算收入 本级'!G14</f>
        <v>3651</v>
      </c>
      <c r="I14" s="7"/>
      <c r="J14" s="7"/>
      <c r="L14" s="7"/>
    </row>
    <row r="15" spans="1:12" ht="18" customHeight="1">
      <c r="A15" s="78" t="s">
        <v>14</v>
      </c>
      <c r="B15" s="198">
        <f>'一般预算收入县本级'!D15</f>
        <v>25</v>
      </c>
      <c r="C15" s="355">
        <v>0</v>
      </c>
      <c r="D15" s="135">
        <f t="shared" si="0"/>
        <v>-25</v>
      </c>
      <c r="E15" s="86">
        <f t="shared" si="1"/>
        <v>-100</v>
      </c>
      <c r="F15" s="6" t="s">
        <v>321</v>
      </c>
      <c r="G15" s="7">
        <v>0</v>
      </c>
      <c r="H15" s="7">
        <f>'18一般预算收入'!C15-'18一般预算收入 本级'!G15</f>
        <v>0</v>
      </c>
      <c r="I15" s="7"/>
      <c r="J15" s="7"/>
      <c r="L15" s="7"/>
    </row>
    <row r="16" spans="1:12" ht="18" customHeight="1">
      <c r="A16" s="78" t="s">
        <v>192</v>
      </c>
      <c r="B16" s="198">
        <f>'一般预算收入县本级'!D16</f>
        <v>1400</v>
      </c>
      <c r="C16" s="355">
        <v>2159</v>
      </c>
      <c r="D16" s="135">
        <f t="shared" si="0"/>
        <v>759</v>
      </c>
      <c r="E16" s="86">
        <f t="shared" si="1"/>
        <v>54.21</v>
      </c>
      <c r="F16" s="6" t="s">
        <v>322</v>
      </c>
      <c r="G16" s="7">
        <v>856</v>
      </c>
      <c r="H16" s="7">
        <f>'18一般预算收入'!C16-'18一般预算收入 本级'!G16</f>
        <v>1659</v>
      </c>
      <c r="I16" s="7"/>
      <c r="J16" s="7"/>
      <c r="L16" s="7"/>
    </row>
    <row r="17" spans="1:12" ht="18" customHeight="1">
      <c r="A17" s="78" t="s">
        <v>15</v>
      </c>
      <c r="B17" s="198">
        <f>'一般预算收入县本级'!D17</f>
        <v>0</v>
      </c>
      <c r="C17" s="355">
        <v>0</v>
      </c>
      <c r="D17" s="135">
        <f t="shared" si="0"/>
        <v>0</v>
      </c>
      <c r="E17" s="86">
        <f t="shared" si="1"/>
        <v>0</v>
      </c>
      <c r="F17" s="6" t="s">
        <v>323</v>
      </c>
      <c r="G17" s="7">
        <v>0</v>
      </c>
      <c r="H17" s="7">
        <f>'18一般预算收入'!C17-'18一般预算收入 本级'!G17</f>
        <v>0</v>
      </c>
      <c r="I17" s="7"/>
      <c r="J17" s="7"/>
      <c r="L17" s="7"/>
    </row>
    <row r="18" spans="1:12" ht="18" customHeight="1">
      <c r="A18" s="78" t="s">
        <v>193</v>
      </c>
      <c r="B18" s="198">
        <f>'一般预算收入县本级'!D18</f>
        <v>1750</v>
      </c>
      <c r="C18" s="355">
        <v>2026</v>
      </c>
      <c r="D18" s="135">
        <f t="shared" si="0"/>
        <v>276</v>
      </c>
      <c r="E18" s="86">
        <f t="shared" si="1"/>
        <v>15.77</v>
      </c>
      <c r="F18" s="6" t="s">
        <v>324</v>
      </c>
      <c r="G18" s="7">
        <v>268</v>
      </c>
      <c r="H18" s="7">
        <f>'18一般预算收入'!C18-'18一般预算收入 本级'!G18</f>
        <v>1726</v>
      </c>
      <c r="I18" s="7"/>
      <c r="J18" s="7"/>
      <c r="L18" s="7"/>
    </row>
    <row r="19" spans="1:12" ht="18" customHeight="1">
      <c r="A19" s="78" t="s">
        <v>16</v>
      </c>
      <c r="B19" s="198">
        <f>'一般预算收入县本级'!D19</f>
        <v>50</v>
      </c>
      <c r="C19" s="355">
        <v>376</v>
      </c>
      <c r="D19" s="135">
        <f t="shared" si="0"/>
        <v>326</v>
      </c>
      <c r="E19" s="86">
        <f t="shared" si="1"/>
        <v>652</v>
      </c>
      <c r="F19" s="6" t="s">
        <v>325</v>
      </c>
      <c r="G19" s="7">
        <v>1124</v>
      </c>
      <c r="H19" s="7">
        <f>'18一般预算收入'!C19-'18一般预算收入 本级'!G19</f>
        <v>476</v>
      </c>
      <c r="I19" s="7"/>
      <c r="J19" s="7"/>
      <c r="L19" s="7"/>
    </row>
    <row r="20" spans="1:12" ht="18" customHeight="1">
      <c r="A20" s="78" t="s">
        <v>17</v>
      </c>
      <c r="B20" s="198">
        <f>'一般预算收入县本级'!D20</f>
        <v>0</v>
      </c>
      <c r="C20" s="355">
        <v>0</v>
      </c>
      <c r="D20" s="135">
        <f t="shared" si="0"/>
        <v>0</v>
      </c>
      <c r="E20" s="86">
        <f t="shared" si="1"/>
        <v>0</v>
      </c>
      <c r="F20" s="6" t="s">
        <v>326</v>
      </c>
      <c r="G20" s="7">
        <v>0</v>
      </c>
      <c r="H20" s="7">
        <f>'18一般预算收入'!C20-'18一般预算收入 本级'!G20</f>
        <v>0</v>
      </c>
      <c r="I20" s="7"/>
      <c r="J20" s="7"/>
      <c r="L20" s="7"/>
    </row>
    <row r="21" spans="1:12" ht="18" customHeight="1">
      <c r="A21" s="78" t="s">
        <v>18</v>
      </c>
      <c r="B21" s="198">
        <f>'一般预算收入县本级'!D21</f>
        <v>380</v>
      </c>
      <c r="C21" s="355">
        <v>518</v>
      </c>
      <c r="D21" s="135">
        <f t="shared" si="0"/>
        <v>138</v>
      </c>
      <c r="E21" s="86">
        <f t="shared" si="1"/>
        <v>36.32</v>
      </c>
      <c r="F21" s="6" t="s">
        <v>327</v>
      </c>
      <c r="G21" s="7">
        <v>182</v>
      </c>
      <c r="H21" s="7">
        <f>'18一般预算收入'!C21-'18一般预算收入 本级'!G21</f>
        <v>518</v>
      </c>
      <c r="I21" s="7"/>
      <c r="J21" s="7"/>
      <c r="L21" s="7"/>
    </row>
    <row r="22" spans="1:12" ht="18" customHeight="1">
      <c r="A22" s="78" t="s">
        <v>19</v>
      </c>
      <c r="B22" s="198">
        <f>'一般预算收入县本级'!D22</f>
        <v>575</v>
      </c>
      <c r="C22" s="355">
        <v>473</v>
      </c>
      <c r="D22" s="135">
        <f t="shared" si="0"/>
        <v>-102</v>
      </c>
      <c r="E22" s="86">
        <f t="shared" si="1"/>
        <v>-17.74</v>
      </c>
      <c r="F22" s="6" t="s">
        <v>328</v>
      </c>
      <c r="G22" s="7">
        <v>27</v>
      </c>
      <c r="H22" s="7">
        <f>'18一般预算收入'!C22-'18一般预算收入 本级'!G22</f>
        <v>773</v>
      </c>
      <c r="I22" s="7"/>
      <c r="J22" s="7"/>
      <c r="L22" s="7"/>
    </row>
    <row r="23" spans="1:12" ht="18" customHeight="1">
      <c r="A23" s="78" t="s">
        <v>20</v>
      </c>
      <c r="B23" s="198">
        <f>'一般预算收入县本级'!D23</f>
        <v>125</v>
      </c>
      <c r="C23" s="355">
        <v>161</v>
      </c>
      <c r="D23" s="135">
        <f t="shared" si="0"/>
        <v>36</v>
      </c>
      <c r="E23" s="86">
        <f t="shared" si="1"/>
        <v>28.8</v>
      </c>
      <c r="F23" s="6" t="s">
        <v>329</v>
      </c>
      <c r="G23" s="7">
        <v>80</v>
      </c>
      <c r="H23" s="7">
        <f>'18一般预算收入'!C23-'18一般预算收入 本级'!G23</f>
        <v>161</v>
      </c>
      <c r="I23" s="7"/>
      <c r="J23" s="7"/>
      <c r="L23" s="7"/>
    </row>
    <row r="24" spans="1:12" ht="18" customHeight="1">
      <c r="A24" s="78" t="s">
        <v>21</v>
      </c>
      <c r="B24" s="198">
        <f>'一般预算收入县本级'!D24</f>
        <v>320</v>
      </c>
      <c r="C24" s="355">
        <v>368</v>
      </c>
      <c r="D24" s="135">
        <f t="shared" si="0"/>
        <v>48</v>
      </c>
      <c r="E24" s="86">
        <f t="shared" si="1"/>
        <v>15</v>
      </c>
      <c r="F24" s="8" t="s">
        <v>330</v>
      </c>
      <c r="G24" s="7">
        <v>32</v>
      </c>
      <c r="H24" s="7">
        <f>'18一般预算收入'!C24-'18一般预算收入 本级'!G24</f>
        <v>768</v>
      </c>
      <c r="I24" s="7"/>
      <c r="J24" s="7"/>
      <c r="K24" s="8"/>
      <c r="L24" s="7"/>
    </row>
    <row r="25" spans="1:8" ht="18" customHeight="1">
      <c r="A25" s="78" t="s">
        <v>22</v>
      </c>
      <c r="B25" s="198">
        <f>'一般预算收入县本级'!D25</f>
        <v>790</v>
      </c>
      <c r="C25" s="355">
        <v>989</v>
      </c>
      <c r="D25" s="135">
        <f t="shared" si="0"/>
        <v>199</v>
      </c>
      <c r="E25" s="86">
        <f t="shared" si="1"/>
        <v>25.19</v>
      </c>
      <c r="F25" s="6" t="s">
        <v>331</v>
      </c>
      <c r="G25" s="6">
        <v>11</v>
      </c>
      <c r="H25" s="7">
        <f>'18一般预算收入'!C25-'18一般预算收入 本级'!G25</f>
        <v>989</v>
      </c>
    </row>
    <row r="26" spans="1:8" ht="18" customHeight="1">
      <c r="A26" s="78" t="s">
        <v>23</v>
      </c>
      <c r="B26" s="198">
        <f>'一般预算收入县本级'!D26</f>
        <v>200</v>
      </c>
      <c r="C26" s="355">
        <v>200</v>
      </c>
      <c r="D26" s="135">
        <f t="shared" si="0"/>
        <v>0</v>
      </c>
      <c r="E26" s="86">
        <f t="shared" si="1"/>
        <v>0</v>
      </c>
      <c r="F26" s="6" t="s">
        <v>332</v>
      </c>
      <c r="G26" s="6">
        <v>0</v>
      </c>
      <c r="H26" s="7">
        <f>'18一般预算收入'!C26-'18一般预算收入 本级'!G26</f>
        <v>200</v>
      </c>
    </row>
    <row r="27" spans="1:8" ht="18" customHeight="1">
      <c r="A27" s="78" t="s">
        <v>24</v>
      </c>
      <c r="B27" s="198">
        <f>'一般预算收入县本级'!D27</f>
        <v>423</v>
      </c>
      <c r="C27" s="355">
        <v>748</v>
      </c>
      <c r="D27" s="135">
        <f t="shared" si="0"/>
        <v>325</v>
      </c>
      <c r="E27" s="86">
        <f t="shared" si="1"/>
        <v>76.83</v>
      </c>
      <c r="F27" s="6" t="s">
        <v>333</v>
      </c>
      <c r="G27" s="6">
        <v>0</v>
      </c>
      <c r="H27" s="7">
        <f>'18一般预算收入'!C27-'18一般预算收入 本级'!G27</f>
        <v>748</v>
      </c>
    </row>
    <row r="28" spans="1:8" ht="18" customHeight="1">
      <c r="A28" s="78" t="s">
        <v>25</v>
      </c>
      <c r="B28" s="198">
        <f>'一般预算收入县本级'!D28</f>
        <v>480</v>
      </c>
      <c r="C28" s="355">
        <v>779</v>
      </c>
      <c r="D28" s="135">
        <f t="shared" si="0"/>
        <v>299</v>
      </c>
      <c r="E28" s="86">
        <f t="shared" si="1"/>
        <v>62.29</v>
      </c>
      <c r="F28" s="6" t="s">
        <v>334</v>
      </c>
      <c r="G28" s="6">
        <v>21</v>
      </c>
      <c r="H28" s="7">
        <f>'18一般预算收入'!C28-'18一般预算收入 本级'!G28</f>
        <v>779</v>
      </c>
    </row>
    <row r="29" spans="1:8" ht="18" customHeight="1">
      <c r="A29" s="78" t="s">
        <v>26</v>
      </c>
      <c r="B29" s="198">
        <f>'一般预算收入县本级'!D29</f>
        <v>0</v>
      </c>
      <c r="C29" s="355">
        <v>0</v>
      </c>
      <c r="D29" s="135">
        <f t="shared" si="0"/>
        <v>0</v>
      </c>
      <c r="E29" s="86">
        <f t="shared" si="1"/>
        <v>0</v>
      </c>
      <c r="F29" s="6" t="s">
        <v>335</v>
      </c>
      <c r="G29" s="6">
        <v>2052</v>
      </c>
      <c r="H29" s="7">
        <f>'18一般预算收入'!C29-'18一般预算收入 本级'!G29</f>
        <v>0</v>
      </c>
    </row>
    <row r="30" spans="1:5" ht="18" customHeight="1">
      <c r="A30" s="78" t="s">
        <v>27</v>
      </c>
      <c r="B30" s="196">
        <f>'一般预算收入县本级'!D30</f>
        <v>0</v>
      </c>
      <c r="C30" s="199"/>
      <c r="D30" s="146">
        <f t="shared" si="0"/>
        <v>0</v>
      </c>
      <c r="E30" s="84">
        <f t="shared" si="1"/>
        <v>0</v>
      </c>
    </row>
    <row r="31" spans="1:5" s="9" customFormat="1" ht="18" customHeight="1">
      <c r="A31" s="77" t="s">
        <v>28</v>
      </c>
      <c r="B31" s="196">
        <f>'一般预算收入县本级'!D31</f>
        <v>10000</v>
      </c>
      <c r="C31" s="197">
        <f>SUM(C32,C33:C37)</f>
        <v>7680</v>
      </c>
      <c r="D31" s="146">
        <f t="shared" si="0"/>
        <v>-2320</v>
      </c>
      <c r="E31" s="84">
        <f t="shared" si="1"/>
        <v>-23.2</v>
      </c>
    </row>
    <row r="32" spans="1:5" ht="18" customHeight="1">
      <c r="A32" s="78" t="s">
        <v>29</v>
      </c>
      <c r="B32" s="198">
        <f>'一般预算收入县本级'!D32</f>
        <v>1777</v>
      </c>
      <c r="C32" s="199">
        <f>'18一般预算收入'!C32</f>
        <v>1800</v>
      </c>
      <c r="D32" s="135">
        <f t="shared" si="0"/>
        <v>23</v>
      </c>
      <c r="E32" s="86">
        <f t="shared" si="1"/>
        <v>1.29</v>
      </c>
    </row>
    <row r="33" spans="1:5" ht="18" customHeight="1">
      <c r="A33" s="78" t="s">
        <v>30</v>
      </c>
      <c r="B33" s="198">
        <f>'一般预算收入县本级'!D33</f>
        <v>1000</v>
      </c>
      <c r="C33" s="199">
        <f>'18一般预算收入'!C33</f>
        <v>1300</v>
      </c>
      <c r="D33" s="135">
        <f t="shared" si="0"/>
        <v>300</v>
      </c>
      <c r="E33" s="86">
        <f t="shared" si="1"/>
        <v>30</v>
      </c>
    </row>
    <row r="34" spans="1:5" ht="18" customHeight="1">
      <c r="A34" s="78" t="s">
        <v>31</v>
      </c>
      <c r="B34" s="198">
        <f>'一般预算收入县本级'!D34</f>
        <v>1200</v>
      </c>
      <c r="C34" s="199">
        <f>'18一般预算收入'!C34</f>
        <v>1300</v>
      </c>
      <c r="D34" s="135">
        <f t="shared" si="0"/>
        <v>100</v>
      </c>
      <c r="E34" s="86">
        <f t="shared" si="1"/>
        <v>8.33</v>
      </c>
    </row>
    <row r="35" spans="1:5" ht="18" customHeight="1">
      <c r="A35" s="78" t="s">
        <v>32</v>
      </c>
      <c r="B35" s="198">
        <f>'一般预算收入县本级'!D35</f>
        <v>0</v>
      </c>
      <c r="C35" s="199">
        <f>'18一般预算收入'!C35</f>
        <v>0</v>
      </c>
      <c r="D35" s="135">
        <f t="shared" si="0"/>
        <v>0</v>
      </c>
      <c r="E35" s="86">
        <f t="shared" si="1"/>
        <v>0</v>
      </c>
    </row>
    <row r="36" spans="1:5" ht="18" customHeight="1">
      <c r="A36" s="78" t="s">
        <v>33</v>
      </c>
      <c r="B36" s="198">
        <f>'一般预算收入县本级'!D36</f>
        <v>4700</v>
      </c>
      <c r="C36" s="199">
        <f>'18一般预算收入'!C36</f>
        <v>2800</v>
      </c>
      <c r="D36" s="135">
        <f t="shared" si="0"/>
        <v>-1900</v>
      </c>
      <c r="E36" s="86">
        <f t="shared" si="1"/>
        <v>-40.43</v>
      </c>
    </row>
    <row r="37" spans="1:5" ht="18" customHeight="1">
      <c r="A37" s="79" t="s">
        <v>34</v>
      </c>
      <c r="B37" s="201">
        <f>'一般预算收入县本级'!D37</f>
        <v>1323</v>
      </c>
      <c r="C37" s="200">
        <f>'18一般预算收入'!C37</f>
        <v>480</v>
      </c>
      <c r="D37" s="136">
        <f t="shared" si="0"/>
        <v>-843</v>
      </c>
      <c r="E37" s="87">
        <f t="shared" si="1"/>
        <v>-63.72</v>
      </c>
    </row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</sheetData>
  <sheetProtection/>
  <mergeCells count="6">
    <mergeCell ref="A1:E1"/>
    <mergeCell ref="D2:E2"/>
    <mergeCell ref="D3:E3"/>
    <mergeCell ref="A3:A4"/>
    <mergeCell ref="B3:B4"/>
    <mergeCell ref="C3:C4"/>
  </mergeCells>
  <printOptions horizontalCentered="1"/>
  <pageMargins left="0.5506944444444445" right="0.5506944444444445" top="0.5902777777777778" bottom="0.5902777777777778" header="0.5111111111111111" footer="0.5111111111111111"/>
  <pageSetup firstPageNumber="11" useFirstPageNumber="1" fitToHeight="1" fitToWidth="1" horizontalDpi="600" verticalDpi="600" orientation="portrait" paperSize="9" r:id="rId1"/>
  <headerFooter alignWithMargins="0">
    <oddFooter>&amp;C第2页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U27"/>
  <sheetViews>
    <sheetView showZeros="0" zoomScalePageLayoutView="0" workbookViewId="0" topLeftCell="A7">
      <selection activeCell="N30" sqref="N30"/>
    </sheetView>
  </sheetViews>
  <sheetFormatPr defaultColWidth="9.00390625" defaultRowHeight="14.25"/>
  <cols>
    <col min="1" max="1" width="27.75390625" style="18" customWidth="1"/>
    <col min="2" max="6" width="9.00390625" style="18" customWidth="1"/>
    <col min="7" max="7" width="10.375" style="18" customWidth="1"/>
    <col min="8" max="9" width="9.00390625" style="18" customWidth="1"/>
    <col min="10" max="14" width="7.75390625" style="18" customWidth="1"/>
    <col min="15" max="15" width="9.00390625" style="18" customWidth="1"/>
    <col min="16" max="18" width="9.00390625" style="18" hidden="1" customWidth="1"/>
    <col min="19" max="255" width="9.00390625" style="18" customWidth="1"/>
  </cols>
  <sheetData>
    <row r="1" spans="1:255" s="177" customFormat="1" ht="27.75" customHeight="1">
      <c r="A1" s="389" t="s">
        <v>295</v>
      </c>
      <c r="B1" s="389"/>
      <c r="C1" s="389"/>
      <c r="D1" s="389"/>
      <c r="E1" s="389"/>
      <c r="F1" s="389"/>
      <c r="G1" s="389"/>
      <c r="H1" s="389"/>
      <c r="I1" s="389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  <c r="IU1" s="180"/>
    </row>
    <row r="2" spans="1:255" s="110" customFormat="1" ht="18.75" customHeight="1" thickBot="1">
      <c r="A2" s="58" t="s">
        <v>124</v>
      </c>
      <c r="B2" s="154"/>
      <c r="C2" s="154"/>
      <c r="D2" s="154"/>
      <c r="E2" s="154"/>
      <c r="F2" s="154"/>
      <c r="G2" s="154"/>
      <c r="H2" s="390" t="s">
        <v>0</v>
      </c>
      <c r="I2" s="390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  <c r="IU2" s="154"/>
    </row>
    <row r="3" spans="1:255" s="105" customFormat="1" ht="29.25" customHeight="1">
      <c r="A3" s="393" t="s">
        <v>36</v>
      </c>
      <c r="B3" s="405" t="s">
        <v>264</v>
      </c>
      <c r="C3" s="406"/>
      <c r="D3" s="406"/>
      <c r="E3" s="405" t="s">
        <v>294</v>
      </c>
      <c r="F3" s="406"/>
      <c r="G3" s="406"/>
      <c r="H3" s="391" t="s">
        <v>182</v>
      </c>
      <c r="I3" s="392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  <c r="IU3" s="155"/>
    </row>
    <row r="4" spans="1:255" s="105" customFormat="1" ht="37.5" customHeight="1">
      <c r="A4" s="394"/>
      <c r="B4" s="153" t="s">
        <v>139</v>
      </c>
      <c r="C4" s="153" t="s">
        <v>183</v>
      </c>
      <c r="D4" s="153" t="s">
        <v>180</v>
      </c>
      <c r="E4" s="153" t="s">
        <v>139</v>
      </c>
      <c r="F4" s="153" t="s">
        <v>183</v>
      </c>
      <c r="G4" s="153" t="s">
        <v>180</v>
      </c>
      <c r="H4" s="129" t="s">
        <v>38</v>
      </c>
      <c r="I4" s="149" t="s">
        <v>164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  <c r="IU4" s="155"/>
    </row>
    <row r="5" spans="1:9" s="17" customFormat="1" ht="29.25" customHeight="1">
      <c r="A5" s="88" t="s">
        <v>39</v>
      </c>
      <c r="B5" s="202">
        <f aca="true" t="shared" si="0" ref="B5:H5">SUM(B6:B27)</f>
        <v>83664</v>
      </c>
      <c r="C5" s="202">
        <f t="shared" si="0"/>
        <v>72296</v>
      </c>
      <c r="D5" s="202">
        <f t="shared" si="0"/>
        <v>11368</v>
      </c>
      <c r="E5" s="202">
        <f t="shared" si="0"/>
        <v>86668</v>
      </c>
      <c r="F5" s="202">
        <f t="shared" si="0"/>
        <v>78285</v>
      </c>
      <c r="G5" s="343">
        <f t="shared" si="0"/>
        <v>8383</v>
      </c>
      <c r="H5" s="144">
        <f t="shared" si="0"/>
        <v>5989</v>
      </c>
      <c r="I5" s="84">
        <f>IF(C5=0,0,H5/C5*100)</f>
        <v>8.28</v>
      </c>
    </row>
    <row r="6" spans="1:9" ht="29.25" customHeight="1">
      <c r="A6" s="89" t="s">
        <v>40</v>
      </c>
      <c r="B6" s="203">
        <f>C6+D6</f>
        <v>12943</v>
      </c>
      <c r="C6" s="203">
        <v>12915</v>
      </c>
      <c r="D6" s="203">
        <v>28</v>
      </c>
      <c r="E6" s="203">
        <v>15079</v>
      </c>
      <c r="F6" s="347">
        <v>15071</v>
      </c>
      <c r="G6" s="203">
        <f>E6-F6</f>
        <v>8</v>
      </c>
      <c r="H6" s="132">
        <f>F6-C6</f>
        <v>2156</v>
      </c>
      <c r="I6" s="86">
        <f>IF(C6=0,0,H6/C6*100)</f>
        <v>16.69</v>
      </c>
    </row>
    <row r="7" spans="1:14" ht="29.25" customHeight="1">
      <c r="A7" s="89" t="s">
        <v>152</v>
      </c>
      <c r="B7" s="203">
        <f aca="true" t="shared" si="1" ref="B7:B27">C7+D7</f>
        <v>0</v>
      </c>
      <c r="C7" s="150">
        <v>0</v>
      </c>
      <c r="D7" s="151">
        <v>0</v>
      </c>
      <c r="E7" s="203">
        <v>0</v>
      </c>
      <c r="F7" s="348">
        <v>0</v>
      </c>
      <c r="G7" s="203">
        <f aca="true" t="shared" si="2" ref="G7:G27">E7-F7</f>
        <v>0</v>
      </c>
      <c r="H7" s="132">
        <f aca="true" t="shared" si="3" ref="H7:H27">F7-C7</f>
        <v>0</v>
      </c>
      <c r="I7" s="86">
        <f aca="true" t="shared" si="4" ref="I7:I27">IF(C7=0,0,H7/C7*100)</f>
        <v>0</v>
      </c>
      <c r="J7" s="19"/>
      <c r="K7" s="19"/>
      <c r="L7" s="19"/>
      <c r="N7" s="19"/>
    </row>
    <row r="8" spans="1:14" ht="29.25" customHeight="1">
      <c r="A8" s="89" t="s">
        <v>41</v>
      </c>
      <c r="B8" s="203">
        <f t="shared" si="1"/>
        <v>237</v>
      </c>
      <c r="C8" s="150">
        <v>237</v>
      </c>
      <c r="D8" s="151">
        <v>0</v>
      </c>
      <c r="E8" s="203">
        <v>259</v>
      </c>
      <c r="F8" s="348">
        <v>259</v>
      </c>
      <c r="G8" s="203">
        <f t="shared" si="2"/>
        <v>0</v>
      </c>
      <c r="H8" s="132">
        <f t="shared" si="3"/>
        <v>22</v>
      </c>
      <c r="I8" s="86">
        <f t="shared" si="4"/>
        <v>9.28</v>
      </c>
      <c r="J8" s="19"/>
      <c r="K8" s="19"/>
      <c r="L8" s="19"/>
      <c r="N8" s="19"/>
    </row>
    <row r="9" spans="1:14" ht="29.25" customHeight="1">
      <c r="A9" s="89" t="s">
        <v>42</v>
      </c>
      <c r="B9" s="203">
        <f t="shared" si="1"/>
        <v>4501</v>
      </c>
      <c r="C9" s="150">
        <v>4486</v>
      </c>
      <c r="D9" s="151">
        <v>15</v>
      </c>
      <c r="E9" s="203">
        <v>4922</v>
      </c>
      <c r="F9" s="348">
        <v>4907</v>
      </c>
      <c r="G9" s="203">
        <f t="shared" si="2"/>
        <v>15</v>
      </c>
      <c r="H9" s="132">
        <f t="shared" si="3"/>
        <v>421</v>
      </c>
      <c r="I9" s="86">
        <f t="shared" si="4"/>
        <v>9.38</v>
      </c>
      <c r="J9" s="19"/>
      <c r="K9" s="19"/>
      <c r="L9" s="19"/>
      <c r="N9" s="19"/>
    </row>
    <row r="10" spans="1:14" ht="29.25" customHeight="1">
      <c r="A10" s="89" t="s">
        <v>43</v>
      </c>
      <c r="B10" s="203">
        <f t="shared" si="1"/>
        <v>20575</v>
      </c>
      <c r="C10" s="150">
        <v>19689</v>
      </c>
      <c r="D10" s="151">
        <v>886</v>
      </c>
      <c r="E10" s="203">
        <v>21842</v>
      </c>
      <c r="F10" s="348">
        <v>21100</v>
      </c>
      <c r="G10" s="203">
        <f t="shared" si="2"/>
        <v>742</v>
      </c>
      <c r="H10" s="132">
        <f t="shared" si="3"/>
        <v>1411</v>
      </c>
      <c r="I10" s="86">
        <f t="shared" si="4"/>
        <v>7.17</v>
      </c>
      <c r="J10" s="19"/>
      <c r="K10" s="19"/>
      <c r="L10" s="19"/>
      <c r="N10" s="19"/>
    </row>
    <row r="11" spans="1:14" ht="29.25" customHeight="1">
      <c r="A11" s="89" t="s">
        <v>44</v>
      </c>
      <c r="B11" s="203">
        <f t="shared" si="1"/>
        <v>646</v>
      </c>
      <c r="C11" s="150">
        <v>616</v>
      </c>
      <c r="D11" s="151">
        <v>30</v>
      </c>
      <c r="E11" s="203">
        <v>631</v>
      </c>
      <c r="F11" s="348">
        <v>631</v>
      </c>
      <c r="G11" s="203">
        <f t="shared" si="2"/>
        <v>0</v>
      </c>
      <c r="H11" s="132">
        <f t="shared" si="3"/>
        <v>15</v>
      </c>
      <c r="I11" s="86">
        <f t="shared" si="4"/>
        <v>2.44</v>
      </c>
      <c r="J11" s="19"/>
      <c r="K11" s="19"/>
      <c r="L11" s="19"/>
      <c r="N11" s="19"/>
    </row>
    <row r="12" spans="1:14" ht="29.25" customHeight="1">
      <c r="A12" s="89" t="s">
        <v>45</v>
      </c>
      <c r="B12" s="203">
        <f t="shared" si="1"/>
        <v>845</v>
      </c>
      <c r="C12" s="150">
        <v>820</v>
      </c>
      <c r="D12" s="151">
        <v>25</v>
      </c>
      <c r="E12" s="203">
        <v>993</v>
      </c>
      <c r="F12" s="348">
        <v>955</v>
      </c>
      <c r="G12" s="203">
        <f t="shared" si="2"/>
        <v>38</v>
      </c>
      <c r="H12" s="132">
        <f t="shared" si="3"/>
        <v>135</v>
      </c>
      <c r="I12" s="86">
        <f t="shared" si="4"/>
        <v>16.46</v>
      </c>
      <c r="J12" s="19"/>
      <c r="K12" s="19"/>
      <c r="L12" s="19"/>
      <c r="N12" s="19"/>
    </row>
    <row r="13" spans="1:14" ht="29.25" customHeight="1">
      <c r="A13" s="89" t="s">
        <v>46</v>
      </c>
      <c r="B13" s="203">
        <f t="shared" si="1"/>
        <v>8454</v>
      </c>
      <c r="C13" s="150">
        <v>5734</v>
      </c>
      <c r="D13" s="151">
        <v>2720</v>
      </c>
      <c r="E13" s="203">
        <v>6229</v>
      </c>
      <c r="F13" s="348">
        <v>6214</v>
      </c>
      <c r="G13" s="203">
        <f t="shared" si="2"/>
        <v>15</v>
      </c>
      <c r="H13" s="132">
        <f t="shared" si="3"/>
        <v>480</v>
      </c>
      <c r="I13" s="86">
        <f t="shared" si="4"/>
        <v>8.37</v>
      </c>
      <c r="J13" s="19"/>
      <c r="K13" s="19"/>
      <c r="L13" s="19"/>
      <c r="N13" s="19"/>
    </row>
    <row r="14" spans="1:14" ht="29.25" customHeight="1">
      <c r="A14" s="89" t="s">
        <v>47</v>
      </c>
      <c r="B14" s="203">
        <f t="shared" si="1"/>
        <v>5132</v>
      </c>
      <c r="C14" s="150">
        <v>4427</v>
      </c>
      <c r="D14" s="151">
        <v>705</v>
      </c>
      <c r="E14" s="203">
        <v>6134</v>
      </c>
      <c r="F14" s="348">
        <v>5385</v>
      </c>
      <c r="G14" s="203">
        <f t="shared" si="2"/>
        <v>749</v>
      </c>
      <c r="H14" s="132">
        <f t="shared" si="3"/>
        <v>958</v>
      </c>
      <c r="I14" s="86">
        <f t="shared" si="4"/>
        <v>21.64</v>
      </c>
      <c r="J14" s="19"/>
      <c r="K14" s="19"/>
      <c r="L14" s="19"/>
      <c r="N14" s="19"/>
    </row>
    <row r="15" spans="1:14" ht="29.25" customHeight="1">
      <c r="A15" s="89" t="s">
        <v>48</v>
      </c>
      <c r="B15" s="203">
        <f t="shared" si="1"/>
        <v>3357</v>
      </c>
      <c r="C15" s="150">
        <v>1498</v>
      </c>
      <c r="D15" s="151">
        <v>1859</v>
      </c>
      <c r="E15" s="203">
        <v>4479</v>
      </c>
      <c r="F15" s="348">
        <v>1828</v>
      </c>
      <c r="G15" s="203">
        <f t="shared" si="2"/>
        <v>2651</v>
      </c>
      <c r="H15" s="132">
        <f t="shared" si="3"/>
        <v>330</v>
      </c>
      <c r="I15" s="86">
        <f t="shared" si="4"/>
        <v>22.03</v>
      </c>
      <c r="J15" s="19"/>
      <c r="K15" s="19"/>
      <c r="L15" s="19"/>
      <c r="N15" s="19"/>
    </row>
    <row r="16" spans="1:14" ht="29.25" customHeight="1">
      <c r="A16" s="89" t="s">
        <v>49</v>
      </c>
      <c r="B16" s="203">
        <f t="shared" si="1"/>
        <v>2270</v>
      </c>
      <c r="C16" s="150">
        <v>2270</v>
      </c>
      <c r="D16" s="151">
        <v>0</v>
      </c>
      <c r="E16" s="203">
        <v>2578</v>
      </c>
      <c r="F16" s="348">
        <v>2578</v>
      </c>
      <c r="G16" s="203">
        <f t="shared" si="2"/>
        <v>0</v>
      </c>
      <c r="H16" s="132">
        <f t="shared" si="3"/>
        <v>308</v>
      </c>
      <c r="I16" s="86">
        <f t="shared" si="4"/>
        <v>13.57</v>
      </c>
      <c r="J16" s="19"/>
      <c r="K16" s="19"/>
      <c r="L16" s="19"/>
      <c r="N16" s="19"/>
    </row>
    <row r="17" spans="1:14" ht="29.25" customHeight="1">
      <c r="A17" s="89" t="s">
        <v>50</v>
      </c>
      <c r="B17" s="203">
        <f t="shared" si="1"/>
        <v>13056</v>
      </c>
      <c r="C17" s="150">
        <v>8117</v>
      </c>
      <c r="D17" s="151">
        <v>4939</v>
      </c>
      <c r="E17" s="203">
        <v>10488</v>
      </c>
      <c r="F17" s="348">
        <v>7573</v>
      </c>
      <c r="G17" s="203">
        <f t="shared" si="2"/>
        <v>2915</v>
      </c>
      <c r="H17" s="132">
        <f t="shared" si="3"/>
        <v>-544</v>
      </c>
      <c r="I17" s="86">
        <f t="shared" si="4"/>
        <v>-6.7</v>
      </c>
      <c r="J17" s="19"/>
      <c r="K17" s="19"/>
      <c r="L17" s="19"/>
      <c r="N17" s="19"/>
    </row>
    <row r="18" spans="1:14" ht="29.25" customHeight="1">
      <c r="A18" s="89" t="s">
        <v>51</v>
      </c>
      <c r="B18" s="203">
        <f t="shared" si="1"/>
        <v>1346</v>
      </c>
      <c r="C18" s="150">
        <v>1346</v>
      </c>
      <c r="D18" s="151">
        <v>0</v>
      </c>
      <c r="E18" s="203">
        <v>1595</v>
      </c>
      <c r="F18" s="348">
        <v>1595</v>
      </c>
      <c r="G18" s="203">
        <f t="shared" si="2"/>
        <v>0</v>
      </c>
      <c r="H18" s="132">
        <f t="shared" si="3"/>
        <v>249</v>
      </c>
      <c r="I18" s="86">
        <f t="shared" si="4"/>
        <v>18.5</v>
      </c>
      <c r="J18" s="19"/>
      <c r="K18" s="19"/>
      <c r="L18" s="19"/>
      <c r="N18" s="19"/>
    </row>
    <row r="19" spans="1:14" ht="29.25" customHeight="1">
      <c r="A19" s="152" t="s">
        <v>52</v>
      </c>
      <c r="B19" s="203">
        <f t="shared" si="1"/>
        <v>2466</v>
      </c>
      <c r="C19" s="150">
        <v>2466</v>
      </c>
      <c r="D19" s="151">
        <v>0</v>
      </c>
      <c r="E19" s="203">
        <v>3323</v>
      </c>
      <c r="F19" s="348">
        <v>3323</v>
      </c>
      <c r="G19" s="203">
        <f t="shared" si="2"/>
        <v>0</v>
      </c>
      <c r="H19" s="132">
        <f t="shared" si="3"/>
        <v>857</v>
      </c>
      <c r="I19" s="86">
        <f t="shared" si="4"/>
        <v>34.75</v>
      </c>
      <c r="J19" s="19"/>
      <c r="K19" s="19"/>
      <c r="L19" s="19"/>
      <c r="N19" s="19"/>
    </row>
    <row r="20" spans="1:14" ht="29.25" customHeight="1">
      <c r="A20" s="152" t="s">
        <v>53</v>
      </c>
      <c r="B20" s="203">
        <f t="shared" si="1"/>
        <v>280</v>
      </c>
      <c r="C20" s="150">
        <v>280</v>
      </c>
      <c r="D20" s="151">
        <v>0</v>
      </c>
      <c r="E20" s="203">
        <v>497</v>
      </c>
      <c r="F20" s="348">
        <v>497</v>
      </c>
      <c r="G20" s="203">
        <f t="shared" si="2"/>
        <v>0</v>
      </c>
      <c r="H20" s="132">
        <f t="shared" si="3"/>
        <v>217</v>
      </c>
      <c r="I20" s="86">
        <f t="shared" si="4"/>
        <v>77.5</v>
      </c>
      <c r="J20" s="19"/>
      <c r="K20" s="19"/>
      <c r="L20" s="19"/>
      <c r="N20" s="19"/>
    </row>
    <row r="21" spans="1:14" ht="29.25" customHeight="1">
      <c r="A21" s="89" t="s">
        <v>169</v>
      </c>
      <c r="B21" s="203">
        <f t="shared" si="1"/>
        <v>0</v>
      </c>
      <c r="C21" s="150">
        <v>0</v>
      </c>
      <c r="D21" s="151">
        <v>0</v>
      </c>
      <c r="E21" s="203">
        <v>0</v>
      </c>
      <c r="F21" s="348">
        <v>0</v>
      </c>
      <c r="G21" s="203">
        <f t="shared" si="2"/>
        <v>0</v>
      </c>
      <c r="H21" s="132">
        <f t="shared" si="3"/>
        <v>0</v>
      </c>
      <c r="I21" s="86">
        <f t="shared" si="4"/>
        <v>0</v>
      </c>
      <c r="J21" s="19"/>
      <c r="K21" s="301"/>
      <c r="L21" s="19"/>
      <c r="N21" s="19"/>
    </row>
    <row r="22" spans="1:14" ht="29.25" customHeight="1">
      <c r="A22" s="89" t="s">
        <v>170</v>
      </c>
      <c r="B22" s="203">
        <f t="shared" si="1"/>
        <v>0</v>
      </c>
      <c r="C22" s="150">
        <v>0</v>
      </c>
      <c r="D22" s="151">
        <v>0</v>
      </c>
      <c r="E22" s="203">
        <v>0</v>
      </c>
      <c r="F22" s="348">
        <v>0</v>
      </c>
      <c r="G22" s="203">
        <f t="shared" si="2"/>
        <v>0</v>
      </c>
      <c r="H22" s="132">
        <f t="shared" si="3"/>
        <v>0</v>
      </c>
      <c r="I22" s="86">
        <f t="shared" si="4"/>
        <v>0</v>
      </c>
      <c r="J22" s="19"/>
      <c r="K22" s="19"/>
      <c r="L22" s="19"/>
      <c r="N22" s="19"/>
    </row>
    <row r="23" spans="1:14" ht="29.25" customHeight="1">
      <c r="A23" s="89" t="s">
        <v>171</v>
      </c>
      <c r="B23" s="203">
        <f t="shared" si="1"/>
        <v>783</v>
      </c>
      <c r="C23" s="150">
        <v>783</v>
      </c>
      <c r="D23" s="151">
        <v>0</v>
      </c>
      <c r="E23" s="203">
        <v>1006</v>
      </c>
      <c r="F23" s="348">
        <v>1002</v>
      </c>
      <c r="G23" s="203">
        <f t="shared" si="2"/>
        <v>4</v>
      </c>
      <c r="H23" s="132">
        <f t="shared" si="3"/>
        <v>219</v>
      </c>
      <c r="I23" s="86">
        <f t="shared" si="4"/>
        <v>27.97</v>
      </c>
      <c r="J23" s="19"/>
      <c r="K23" s="19"/>
      <c r="L23" s="19"/>
      <c r="N23" s="19"/>
    </row>
    <row r="24" spans="1:14" ht="29.25" customHeight="1">
      <c r="A24" s="89" t="s">
        <v>172</v>
      </c>
      <c r="B24" s="203">
        <f t="shared" si="1"/>
        <v>966</v>
      </c>
      <c r="C24" s="150">
        <v>966</v>
      </c>
      <c r="D24" s="151">
        <v>0</v>
      </c>
      <c r="E24" s="203">
        <v>1080</v>
      </c>
      <c r="F24" s="348">
        <v>1080</v>
      </c>
      <c r="G24" s="203">
        <f t="shared" si="2"/>
        <v>0</v>
      </c>
      <c r="H24" s="132">
        <f t="shared" si="3"/>
        <v>114</v>
      </c>
      <c r="I24" s="86">
        <f t="shared" si="4"/>
        <v>11.8</v>
      </c>
      <c r="J24" s="19"/>
      <c r="K24" s="19"/>
      <c r="L24" s="19"/>
      <c r="N24" s="19"/>
    </row>
    <row r="25" spans="1:14" ht="29.25" customHeight="1">
      <c r="A25" s="217" t="s">
        <v>173</v>
      </c>
      <c r="B25" s="302">
        <f t="shared" si="1"/>
        <v>96</v>
      </c>
      <c r="C25" s="300">
        <v>96</v>
      </c>
      <c r="D25" s="299">
        <v>0</v>
      </c>
      <c r="E25" s="203">
        <v>98</v>
      </c>
      <c r="F25" s="349">
        <v>98</v>
      </c>
      <c r="G25" s="203">
        <f t="shared" si="2"/>
        <v>0</v>
      </c>
      <c r="H25" s="132">
        <f t="shared" si="3"/>
        <v>2</v>
      </c>
      <c r="I25" s="86">
        <f t="shared" si="4"/>
        <v>2.08</v>
      </c>
      <c r="J25" s="19"/>
      <c r="K25" s="19"/>
      <c r="L25" s="19"/>
      <c r="N25" s="19"/>
    </row>
    <row r="26" spans="1:14" ht="29.25" customHeight="1">
      <c r="A26" s="384" t="s">
        <v>174</v>
      </c>
      <c r="B26" s="347">
        <f t="shared" si="1"/>
        <v>2511</v>
      </c>
      <c r="C26" s="348">
        <v>2350</v>
      </c>
      <c r="D26" s="351">
        <v>161</v>
      </c>
      <c r="E26" s="347">
        <v>1500</v>
      </c>
      <c r="F26" s="348">
        <v>1500</v>
      </c>
      <c r="G26" s="347">
        <f t="shared" si="2"/>
        <v>0</v>
      </c>
      <c r="H26" s="351">
        <f t="shared" si="3"/>
        <v>-850</v>
      </c>
      <c r="I26" s="352">
        <f t="shared" si="4"/>
        <v>-36.17</v>
      </c>
      <c r="J26" s="19"/>
      <c r="K26" s="19"/>
      <c r="L26" s="19"/>
      <c r="M26" s="20"/>
      <c r="N26" s="19"/>
    </row>
    <row r="27" spans="1:14" ht="29.25" customHeight="1" thickBot="1">
      <c r="A27" s="353" t="s">
        <v>257</v>
      </c>
      <c r="B27" s="350">
        <f t="shared" si="1"/>
        <v>3200</v>
      </c>
      <c r="C27" s="350">
        <v>3200</v>
      </c>
      <c r="D27" s="354"/>
      <c r="E27" s="354">
        <v>3935</v>
      </c>
      <c r="F27" s="350">
        <v>2689</v>
      </c>
      <c r="G27" s="350">
        <f t="shared" si="2"/>
        <v>1246</v>
      </c>
      <c r="H27" s="385">
        <f t="shared" si="3"/>
        <v>-511</v>
      </c>
      <c r="I27" s="386">
        <f t="shared" si="4"/>
        <v>-15.97</v>
      </c>
      <c r="J27" s="19"/>
      <c r="K27" s="19"/>
      <c r="L27" s="19"/>
      <c r="M27" s="20"/>
      <c r="N27" s="1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6">
    <mergeCell ref="A1:I1"/>
    <mergeCell ref="H2:I2"/>
    <mergeCell ref="E3:G3"/>
    <mergeCell ref="H3:I3"/>
    <mergeCell ref="A3:A4"/>
    <mergeCell ref="B3:D3"/>
  </mergeCells>
  <printOptions horizontalCentered="1"/>
  <pageMargins left="0.5506944444444445" right="0.5506944444444445" top="0.5902777777777778" bottom="0.5902777777777778" header="0.5111111111111111" footer="0.5111111111111111"/>
  <pageSetup firstPageNumber="11" useFirstPageNumber="1" fitToHeight="1" fitToWidth="1" horizontalDpi="600" verticalDpi="600" orientation="portrait" paperSize="9" scale="84" r:id="rId1"/>
  <headerFooter alignWithMargins="0">
    <oddFooter>&amp;C第3页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U27"/>
  <sheetViews>
    <sheetView showZeros="0" tabSelected="1" zoomScalePageLayoutView="0" workbookViewId="0" topLeftCell="A1">
      <selection activeCell="P14" sqref="P14"/>
    </sheetView>
  </sheetViews>
  <sheetFormatPr defaultColWidth="9.00390625" defaultRowHeight="14.25"/>
  <cols>
    <col min="1" max="1" width="26.25390625" style="18" customWidth="1"/>
    <col min="2" max="2" width="8.375" style="18" customWidth="1"/>
    <col min="3" max="3" width="9.00390625" style="18" customWidth="1"/>
    <col min="4" max="4" width="7.875" style="18" customWidth="1"/>
    <col min="5" max="5" width="8.50390625" style="18" customWidth="1"/>
    <col min="6" max="6" width="9.00390625" style="18" customWidth="1"/>
    <col min="7" max="7" width="8.50390625" style="18" customWidth="1"/>
    <col min="8" max="8" width="7.75390625" style="18" customWidth="1"/>
    <col min="9" max="9" width="9.125" style="18" customWidth="1"/>
    <col min="10" max="10" width="7.75390625" style="18" customWidth="1"/>
    <col min="11" max="11" width="9.00390625" style="18" customWidth="1"/>
    <col min="12" max="14" width="9.00390625" style="18" hidden="1" customWidth="1"/>
    <col min="15" max="254" width="9.00390625" style="18" customWidth="1"/>
  </cols>
  <sheetData>
    <row r="1" spans="1:254" s="177" customFormat="1" ht="34.5" customHeight="1">
      <c r="A1" s="389" t="s">
        <v>296</v>
      </c>
      <c r="B1" s="389"/>
      <c r="C1" s="389"/>
      <c r="D1" s="389"/>
      <c r="E1" s="389"/>
      <c r="F1" s="389"/>
      <c r="G1" s="389"/>
      <c r="H1" s="389"/>
      <c r="I1" s="389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</row>
    <row r="2" spans="1:254" s="110" customFormat="1" ht="25.5" customHeight="1" thickBot="1">
      <c r="A2" s="58" t="s">
        <v>124</v>
      </c>
      <c r="B2" s="154"/>
      <c r="C2" s="154"/>
      <c r="D2" s="154"/>
      <c r="E2" s="154"/>
      <c r="F2" s="390" t="s">
        <v>214</v>
      </c>
      <c r="G2" s="390"/>
      <c r="H2" s="390"/>
      <c r="I2" s="390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</row>
    <row r="3" spans="1:254" s="169" customFormat="1" ht="25.5" customHeight="1">
      <c r="A3" s="393" t="s">
        <v>36</v>
      </c>
      <c r="B3" s="405" t="s">
        <v>264</v>
      </c>
      <c r="C3" s="406"/>
      <c r="D3" s="406"/>
      <c r="E3" s="427" t="s">
        <v>305</v>
      </c>
      <c r="F3" s="406"/>
      <c r="G3" s="406"/>
      <c r="H3" s="391" t="s">
        <v>182</v>
      </c>
      <c r="I3" s="392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  <c r="CW3" s="155"/>
      <c r="CX3" s="155"/>
      <c r="CY3" s="155"/>
      <c r="CZ3" s="155"/>
      <c r="DA3" s="155"/>
      <c r="DB3" s="155"/>
      <c r="DC3" s="155"/>
      <c r="DD3" s="155"/>
      <c r="DE3" s="155"/>
      <c r="DF3" s="155"/>
      <c r="DG3" s="155"/>
      <c r="DH3" s="155"/>
      <c r="DI3" s="155"/>
      <c r="DJ3" s="155"/>
      <c r="DK3" s="155"/>
      <c r="DL3" s="155"/>
      <c r="DM3" s="155"/>
      <c r="DN3" s="155"/>
      <c r="DO3" s="155"/>
      <c r="DP3" s="155"/>
      <c r="DQ3" s="155"/>
      <c r="DR3" s="155"/>
      <c r="DS3" s="155"/>
      <c r="DT3" s="155"/>
      <c r="DU3" s="155"/>
      <c r="DV3" s="155"/>
      <c r="DW3" s="155"/>
      <c r="DX3" s="155"/>
      <c r="DY3" s="155"/>
      <c r="DZ3" s="155"/>
      <c r="EA3" s="155"/>
      <c r="EB3" s="155"/>
      <c r="EC3" s="155"/>
      <c r="ED3" s="155"/>
      <c r="EE3" s="155"/>
      <c r="EF3" s="155"/>
      <c r="EG3" s="155"/>
      <c r="EH3" s="155"/>
      <c r="EI3" s="155"/>
      <c r="EJ3" s="155"/>
      <c r="EK3" s="155"/>
      <c r="EL3" s="155"/>
      <c r="EM3" s="155"/>
      <c r="EN3" s="155"/>
      <c r="EO3" s="155"/>
      <c r="EP3" s="155"/>
      <c r="EQ3" s="155"/>
      <c r="ER3" s="155"/>
      <c r="ES3" s="155"/>
      <c r="ET3" s="155"/>
      <c r="EU3" s="155"/>
      <c r="EV3" s="155"/>
      <c r="EW3" s="155"/>
      <c r="EX3" s="155"/>
      <c r="EY3" s="155"/>
      <c r="EZ3" s="155"/>
      <c r="FA3" s="155"/>
      <c r="FB3" s="155"/>
      <c r="FC3" s="155"/>
      <c r="FD3" s="155"/>
      <c r="FE3" s="155"/>
      <c r="FF3" s="155"/>
      <c r="FG3" s="155"/>
      <c r="FH3" s="155"/>
      <c r="FI3" s="155"/>
      <c r="FJ3" s="155"/>
      <c r="FK3" s="155"/>
      <c r="FL3" s="155"/>
      <c r="FM3" s="155"/>
      <c r="FN3" s="155"/>
      <c r="FO3" s="155"/>
      <c r="FP3" s="155"/>
      <c r="FQ3" s="155"/>
      <c r="FR3" s="155"/>
      <c r="FS3" s="155"/>
      <c r="FT3" s="155"/>
      <c r="FU3" s="155"/>
      <c r="FV3" s="155"/>
      <c r="FW3" s="155"/>
      <c r="FX3" s="155"/>
      <c r="FY3" s="155"/>
      <c r="FZ3" s="155"/>
      <c r="GA3" s="155"/>
      <c r="GB3" s="155"/>
      <c r="GC3" s="155"/>
      <c r="GD3" s="155"/>
      <c r="GE3" s="155"/>
      <c r="GF3" s="155"/>
      <c r="GG3" s="155"/>
      <c r="GH3" s="155"/>
      <c r="GI3" s="155"/>
      <c r="GJ3" s="155"/>
      <c r="GK3" s="155"/>
      <c r="GL3" s="155"/>
      <c r="GM3" s="155"/>
      <c r="GN3" s="155"/>
      <c r="GO3" s="155"/>
      <c r="GP3" s="155"/>
      <c r="GQ3" s="155"/>
      <c r="GR3" s="155"/>
      <c r="GS3" s="155"/>
      <c r="GT3" s="155"/>
      <c r="GU3" s="155"/>
      <c r="GV3" s="155"/>
      <c r="GW3" s="155"/>
      <c r="GX3" s="155"/>
      <c r="GY3" s="155"/>
      <c r="GZ3" s="155"/>
      <c r="HA3" s="155"/>
      <c r="HB3" s="155"/>
      <c r="HC3" s="155"/>
      <c r="HD3" s="155"/>
      <c r="HE3" s="155"/>
      <c r="HF3" s="155"/>
      <c r="HG3" s="155"/>
      <c r="HH3" s="155"/>
      <c r="HI3" s="155"/>
      <c r="HJ3" s="155"/>
      <c r="HK3" s="155"/>
      <c r="HL3" s="155"/>
      <c r="HM3" s="155"/>
      <c r="HN3" s="155"/>
      <c r="HO3" s="155"/>
      <c r="HP3" s="155"/>
      <c r="HQ3" s="155"/>
      <c r="HR3" s="155"/>
      <c r="HS3" s="155"/>
      <c r="HT3" s="155"/>
      <c r="HU3" s="155"/>
      <c r="HV3" s="155"/>
      <c r="HW3" s="155"/>
      <c r="HX3" s="155"/>
      <c r="HY3" s="155"/>
      <c r="HZ3" s="155"/>
      <c r="IA3" s="155"/>
      <c r="IB3" s="155"/>
      <c r="IC3" s="155"/>
      <c r="ID3" s="155"/>
      <c r="IE3" s="155"/>
      <c r="IF3" s="155"/>
      <c r="IG3" s="155"/>
      <c r="IH3" s="155"/>
      <c r="II3" s="155"/>
      <c r="IJ3" s="155"/>
      <c r="IK3" s="155"/>
      <c r="IL3" s="155"/>
      <c r="IM3" s="155"/>
      <c r="IN3" s="155"/>
      <c r="IO3" s="155"/>
      <c r="IP3" s="155"/>
      <c r="IQ3" s="155"/>
      <c r="IR3" s="155"/>
      <c r="IS3" s="155"/>
      <c r="IT3" s="155"/>
    </row>
    <row r="4" spans="1:254" s="169" customFormat="1" ht="40.5" customHeight="1">
      <c r="A4" s="394"/>
      <c r="B4" s="153" t="s">
        <v>139</v>
      </c>
      <c r="C4" s="153" t="s">
        <v>183</v>
      </c>
      <c r="D4" s="170" t="s">
        <v>180</v>
      </c>
      <c r="E4" s="153" t="s">
        <v>139</v>
      </c>
      <c r="F4" s="153" t="s">
        <v>183</v>
      </c>
      <c r="G4" s="170" t="s">
        <v>180</v>
      </c>
      <c r="H4" s="129" t="s">
        <v>38</v>
      </c>
      <c r="I4" s="149" t="s">
        <v>164</v>
      </c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  <c r="GF4" s="155"/>
      <c r="GG4" s="155"/>
      <c r="GH4" s="155"/>
      <c r="GI4" s="155"/>
      <c r="GJ4" s="155"/>
      <c r="GK4" s="155"/>
      <c r="GL4" s="155"/>
      <c r="GM4" s="155"/>
      <c r="GN4" s="155"/>
      <c r="GO4" s="155"/>
      <c r="GP4" s="155"/>
      <c r="GQ4" s="155"/>
      <c r="GR4" s="155"/>
      <c r="GS4" s="155"/>
      <c r="GT4" s="155"/>
      <c r="GU4" s="155"/>
      <c r="GV4" s="155"/>
      <c r="GW4" s="155"/>
      <c r="GX4" s="155"/>
      <c r="GY4" s="155"/>
      <c r="GZ4" s="155"/>
      <c r="HA4" s="155"/>
      <c r="HB4" s="155"/>
      <c r="HC4" s="155"/>
      <c r="HD4" s="155"/>
      <c r="HE4" s="155"/>
      <c r="HF4" s="155"/>
      <c r="HG4" s="155"/>
      <c r="HH4" s="155"/>
      <c r="HI4" s="155"/>
      <c r="HJ4" s="155"/>
      <c r="HK4" s="155"/>
      <c r="HL4" s="155"/>
      <c r="HM4" s="155"/>
      <c r="HN4" s="155"/>
      <c r="HO4" s="155"/>
      <c r="HP4" s="155"/>
      <c r="HQ4" s="155"/>
      <c r="HR4" s="155"/>
      <c r="HS4" s="155"/>
      <c r="HT4" s="155"/>
      <c r="HU4" s="155"/>
      <c r="HV4" s="155"/>
      <c r="HW4" s="155"/>
      <c r="HX4" s="155"/>
      <c r="HY4" s="155"/>
      <c r="HZ4" s="155"/>
      <c r="IA4" s="155"/>
      <c r="IB4" s="155"/>
      <c r="IC4" s="155"/>
      <c r="ID4" s="155"/>
      <c r="IE4" s="155"/>
      <c r="IF4" s="155"/>
      <c r="IG4" s="155"/>
      <c r="IH4" s="155"/>
      <c r="II4" s="155"/>
      <c r="IJ4" s="155"/>
      <c r="IK4" s="155"/>
      <c r="IL4" s="155"/>
      <c r="IM4" s="155"/>
      <c r="IN4" s="155"/>
      <c r="IO4" s="155"/>
      <c r="IP4" s="155"/>
      <c r="IQ4" s="155"/>
      <c r="IR4" s="155"/>
      <c r="IS4" s="155"/>
      <c r="IT4" s="155"/>
    </row>
    <row r="5" spans="1:10" s="155" customFormat="1" ht="29.25" customHeight="1">
      <c r="A5" s="88" t="s">
        <v>39</v>
      </c>
      <c r="B5" s="204">
        <f>SUM(B6:B27)</f>
        <v>76172</v>
      </c>
      <c r="C5" s="204">
        <f>SUM(C6:C27)</f>
        <v>64804</v>
      </c>
      <c r="D5" s="204">
        <f>SUM(D6:D26)</f>
        <v>11368</v>
      </c>
      <c r="E5" s="356">
        <f>SUM(E6:E27)</f>
        <v>78388</v>
      </c>
      <c r="F5" s="356">
        <f>SUM(F6:F27)</f>
        <v>70005</v>
      </c>
      <c r="G5" s="356">
        <f>SUM(G6:G27)</f>
        <v>8383</v>
      </c>
      <c r="H5" s="204">
        <f>SUM(H6:H27)</f>
        <v>5201</v>
      </c>
      <c r="I5" s="84">
        <f>IF(C5=0,0,H5/C5*100)</f>
        <v>8.03</v>
      </c>
      <c r="J5" s="344"/>
    </row>
    <row r="6" spans="1:254" s="110" customFormat="1" ht="29.25" customHeight="1">
      <c r="A6" s="89" t="s">
        <v>40</v>
      </c>
      <c r="B6" s="150">
        <f>SUM(C6:D6)</f>
        <v>8469</v>
      </c>
      <c r="C6" s="150">
        <v>8441</v>
      </c>
      <c r="D6" s="150">
        <v>28</v>
      </c>
      <c r="E6" s="348">
        <v>10629</v>
      </c>
      <c r="F6" s="348">
        <v>10621</v>
      </c>
      <c r="G6" s="347">
        <f>E6-F6</f>
        <v>8</v>
      </c>
      <c r="H6" s="123">
        <f>F6-C6</f>
        <v>2180</v>
      </c>
      <c r="I6" s="86">
        <f aca="true" t="shared" si="0" ref="I6:I27">IF(C6=0,0,H6/C6*100)</f>
        <v>25.83</v>
      </c>
      <c r="J6" s="34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54"/>
      <c r="CX6" s="154"/>
      <c r="CY6" s="154"/>
      <c r="CZ6" s="154"/>
      <c r="DA6" s="154"/>
      <c r="DB6" s="154"/>
      <c r="DC6" s="154"/>
      <c r="DD6" s="154"/>
      <c r="DE6" s="154"/>
      <c r="DF6" s="154"/>
      <c r="DG6" s="154"/>
      <c r="DH6" s="154"/>
      <c r="DI6" s="154"/>
      <c r="DJ6" s="154"/>
      <c r="DK6" s="154"/>
      <c r="DL6" s="154"/>
      <c r="DM6" s="154"/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M6" s="154"/>
      <c r="EN6" s="154"/>
      <c r="EO6" s="154"/>
      <c r="EP6" s="154"/>
      <c r="EQ6" s="154"/>
      <c r="ER6" s="154"/>
      <c r="ES6" s="154"/>
      <c r="ET6" s="154"/>
      <c r="EU6" s="154"/>
      <c r="EV6" s="154"/>
      <c r="EW6" s="154"/>
      <c r="EX6" s="154"/>
      <c r="EY6" s="154"/>
      <c r="EZ6" s="154"/>
      <c r="FA6" s="154"/>
      <c r="FB6" s="154"/>
      <c r="FC6" s="154"/>
      <c r="FD6" s="154"/>
      <c r="FE6" s="154"/>
      <c r="FF6" s="154"/>
      <c r="FG6" s="154"/>
      <c r="FH6" s="154"/>
      <c r="FI6" s="154"/>
      <c r="FJ6" s="154"/>
      <c r="FK6" s="154"/>
      <c r="FL6" s="154"/>
      <c r="FM6" s="154"/>
      <c r="FN6" s="154"/>
      <c r="FO6" s="154"/>
      <c r="FP6" s="154"/>
      <c r="FQ6" s="154"/>
      <c r="FR6" s="154"/>
      <c r="FS6" s="154"/>
      <c r="FT6" s="154"/>
      <c r="FU6" s="154"/>
      <c r="FV6" s="154"/>
      <c r="FW6" s="154"/>
      <c r="FX6" s="154"/>
      <c r="FY6" s="154"/>
      <c r="FZ6" s="154"/>
      <c r="GA6" s="154"/>
      <c r="GB6" s="154"/>
      <c r="GC6" s="154"/>
      <c r="GD6" s="154"/>
      <c r="GE6" s="154"/>
      <c r="GF6" s="154"/>
      <c r="GG6" s="154"/>
      <c r="GH6" s="154"/>
      <c r="GI6" s="154"/>
      <c r="GJ6" s="154"/>
      <c r="GK6" s="154"/>
      <c r="GL6" s="154"/>
      <c r="GM6" s="154"/>
      <c r="GN6" s="154"/>
      <c r="GO6" s="154"/>
      <c r="GP6" s="154"/>
      <c r="GQ6" s="154"/>
      <c r="GR6" s="154"/>
      <c r="GS6" s="154"/>
      <c r="GT6" s="154"/>
      <c r="GU6" s="154"/>
      <c r="GV6" s="154"/>
      <c r="GW6" s="154"/>
      <c r="GX6" s="154"/>
      <c r="GY6" s="154"/>
      <c r="GZ6" s="154"/>
      <c r="HA6" s="154"/>
      <c r="HB6" s="154"/>
      <c r="HC6" s="154"/>
      <c r="HD6" s="154"/>
      <c r="HE6" s="154"/>
      <c r="HF6" s="154"/>
      <c r="HG6" s="154"/>
      <c r="HH6" s="154"/>
      <c r="HI6" s="154"/>
      <c r="HJ6" s="154"/>
      <c r="HK6" s="154"/>
      <c r="HL6" s="154"/>
      <c r="HM6" s="154"/>
      <c r="HN6" s="154"/>
      <c r="HO6" s="154"/>
      <c r="HP6" s="154"/>
      <c r="HQ6" s="154"/>
      <c r="HR6" s="154"/>
      <c r="HS6" s="154"/>
      <c r="HT6" s="154"/>
      <c r="HU6" s="154"/>
      <c r="HV6" s="154"/>
      <c r="HW6" s="154"/>
      <c r="HX6" s="154"/>
      <c r="HY6" s="154"/>
      <c r="HZ6" s="154"/>
      <c r="IA6" s="154"/>
      <c r="IB6" s="154"/>
      <c r="IC6" s="154"/>
      <c r="ID6" s="154"/>
      <c r="IE6" s="154"/>
      <c r="IF6" s="154"/>
      <c r="IG6" s="154"/>
      <c r="IH6" s="154"/>
      <c r="II6" s="154"/>
      <c r="IJ6" s="154"/>
      <c r="IK6" s="154"/>
      <c r="IL6" s="154"/>
      <c r="IM6" s="154"/>
      <c r="IN6" s="154"/>
      <c r="IO6" s="154"/>
      <c r="IP6" s="154"/>
      <c r="IQ6" s="154"/>
      <c r="IR6" s="154"/>
      <c r="IS6" s="154"/>
      <c r="IT6" s="154"/>
    </row>
    <row r="7" spans="1:254" s="110" customFormat="1" ht="29.25" customHeight="1">
      <c r="A7" s="89" t="s">
        <v>152</v>
      </c>
      <c r="B7" s="150">
        <f aca="true" t="shared" si="1" ref="B7:B27">SUM(C7:D7)</f>
        <v>0</v>
      </c>
      <c r="C7" s="150">
        <v>0</v>
      </c>
      <c r="D7" s="151">
        <v>0</v>
      </c>
      <c r="E7" s="348">
        <v>0</v>
      </c>
      <c r="F7" s="348">
        <v>0</v>
      </c>
      <c r="G7" s="347">
        <f aca="true" t="shared" si="2" ref="G7:G27">E7-F7</f>
        <v>0</v>
      </c>
      <c r="H7" s="123">
        <f aca="true" t="shared" si="3" ref="H7:H27">F7-C7</f>
        <v>0</v>
      </c>
      <c r="I7" s="86">
        <f t="shared" si="0"/>
        <v>0</v>
      </c>
      <c r="J7" s="34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4"/>
      <c r="AO7" s="154"/>
      <c r="AP7" s="154"/>
      <c r="AQ7" s="154"/>
      <c r="AR7" s="154"/>
      <c r="AS7" s="154"/>
      <c r="AT7" s="154"/>
      <c r="AU7" s="154"/>
      <c r="AV7" s="154"/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4"/>
      <c r="BH7" s="154"/>
      <c r="BI7" s="154"/>
      <c r="BJ7" s="154"/>
      <c r="BK7" s="154"/>
      <c r="BL7" s="154"/>
      <c r="BM7" s="154"/>
      <c r="BN7" s="154"/>
      <c r="BO7" s="154"/>
      <c r="BP7" s="154"/>
      <c r="BQ7" s="154"/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54"/>
      <c r="CX7" s="154"/>
      <c r="CY7" s="154"/>
      <c r="CZ7" s="154"/>
      <c r="DA7" s="154"/>
      <c r="DB7" s="154"/>
      <c r="DC7" s="154"/>
      <c r="DD7" s="154"/>
      <c r="DE7" s="154"/>
      <c r="DF7" s="154"/>
      <c r="DG7" s="154"/>
      <c r="DH7" s="154"/>
      <c r="DI7" s="154"/>
      <c r="DJ7" s="154"/>
      <c r="DK7" s="154"/>
      <c r="DL7" s="154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M7" s="154"/>
      <c r="EN7" s="154"/>
      <c r="EO7" s="154"/>
      <c r="EP7" s="154"/>
      <c r="EQ7" s="154"/>
      <c r="ER7" s="154"/>
      <c r="ES7" s="154"/>
      <c r="ET7" s="154"/>
      <c r="EU7" s="154"/>
      <c r="EV7" s="154"/>
      <c r="EW7" s="154"/>
      <c r="EX7" s="154"/>
      <c r="EY7" s="154"/>
      <c r="EZ7" s="154"/>
      <c r="FA7" s="154"/>
      <c r="FB7" s="154"/>
      <c r="FC7" s="154"/>
      <c r="FD7" s="154"/>
      <c r="FE7" s="154"/>
      <c r="FF7" s="154"/>
      <c r="FG7" s="154"/>
      <c r="FH7" s="154"/>
      <c r="FI7" s="154"/>
      <c r="FJ7" s="154"/>
      <c r="FK7" s="154"/>
      <c r="FL7" s="154"/>
      <c r="FM7" s="154"/>
      <c r="FN7" s="154"/>
      <c r="FO7" s="154"/>
      <c r="FP7" s="154"/>
      <c r="FQ7" s="154"/>
      <c r="FR7" s="154"/>
      <c r="FS7" s="154"/>
      <c r="FT7" s="154"/>
      <c r="FU7" s="154"/>
      <c r="FV7" s="154"/>
      <c r="FW7" s="154"/>
      <c r="FX7" s="154"/>
      <c r="FY7" s="154"/>
      <c r="FZ7" s="154"/>
      <c r="GA7" s="154"/>
      <c r="GB7" s="154"/>
      <c r="GC7" s="154"/>
      <c r="GD7" s="154"/>
      <c r="GE7" s="154"/>
      <c r="GF7" s="154"/>
      <c r="GG7" s="154"/>
      <c r="GH7" s="154"/>
      <c r="GI7" s="154"/>
      <c r="GJ7" s="154"/>
      <c r="GK7" s="154"/>
      <c r="GL7" s="154"/>
      <c r="GM7" s="154"/>
      <c r="GN7" s="154"/>
      <c r="GO7" s="154"/>
      <c r="GP7" s="154"/>
      <c r="GQ7" s="154"/>
      <c r="GR7" s="154"/>
      <c r="GS7" s="154"/>
      <c r="GT7" s="154"/>
      <c r="GU7" s="154"/>
      <c r="GV7" s="154"/>
      <c r="GW7" s="154"/>
      <c r="GX7" s="154"/>
      <c r="GY7" s="154"/>
      <c r="GZ7" s="154"/>
      <c r="HA7" s="154"/>
      <c r="HB7" s="154"/>
      <c r="HC7" s="154"/>
      <c r="HD7" s="154"/>
      <c r="HE7" s="154"/>
      <c r="HF7" s="154"/>
      <c r="HG7" s="154"/>
      <c r="HH7" s="154"/>
      <c r="HI7" s="154"/>
      <c r="HJ7" s="154"/>
      <c r="HK7" s="154"/>
      <c r="HL7" s="154"/>
      <c r="HM7" s="154"/>
      <c r="HN7" s="154"/>
      <c r="HO7" s="154"/>
      <c r="HP7" s="154"/>
      <c r="HQ7" s="154"/>
      <c r="HR7" s="154"/>
      <c r="HS7" s="154"/>
      <c r="HT7" s="154"/>
      <c r="HU7" s="154"/>
      <c r="HV7" s="154"/>
      <c r="HW7" s="154"/>
      <c r="HX7" s="154"/>
      <c r="HY7" s="154"/>
      <c r="HZ7" s="154"/>
      <c r="IA7" s="154"/>
      <c r="IB7" s="154"/>
      <c r="IC7" s="154"/>
      <c r="ID7" s="154"/>
      <c r="IE7" s="154"/>
      <c r="IF7" s="154"/>
      <c r="IG7" s="154"/>
      <c r="IH7" s="154"/>
      <c r="II7" s="154"/>
      <c r="IJ7" s="154"/>
      <c r="IK7" s="154"/>
      <c r="IL7" s="154"/>
      <c r="IM7" s="154"/>
      <c r="IN7" s="154"/>
      <c r="IO7" s="154"/>
      <c r="IP7" s="154"/>
      <c r="IQ7" s="154"/>
      <c r="IR7" s="154"/>
      <c r="IS7" s="154"/>
      <c r="IT7" s="154"/>
    </row>
    <row r="8" spans="1:254" s="110" customFormat="1" ht="29.25" customHeight="1">
      <c r="A8" s="89" t="s">
        <v>41</v>
      </c>
      <c r="B8" s="150">
        <f t="shared" si="1"/>
        <v>237</v>
      </c>
      <c r="C8" s="150">
        <v>237</v>
      </c>
      <c r="D8" s="151">
        <v>0</v>
      </c>
      <c r="E8" s="348">
        <v>259</v>
      </c>
      <c r="F8" s="348">
        <v>259</v>
      </c>
      <c r="G8" s="347">
        <f t="shared" si="2"/>
        <v>0</v>
      </c>
      <c r="H8" s="123">
        <f t="shared" si="3"/>
        <v>22</v>
      </c>
      <c r="I8" s="86">
        <f t="shared" si="0"/>
        <v>9.28</v>
      </c>
      <c r="J8" s="156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154"/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54"/>
      <c r="CX8" s="154"/>
      <c r="CY8" s="154"/>
      <c r="CZ8" s="154"/>
      <c r="DA8" s="154"/>
      <c r="DB8" s="154"/>
      <c r="DC8" s="154"/>
      <c r="DD8" s="154"/>
      <c r="DE8" s="154"/>
      <c r="DF8" s="154"/>
      <c r="DG8" s="154"/>
      <c r="DH8" s="154"/>
      <c r="DI8" s="154"/>
      <c r="DJ8" s="154"/>
      <c r="DK8" s="154"/>
      <c r="DL8" s="154"/>
      <c r="DM8" s="154"/>
      <c r="DN8" s="154"/>
      <c r="DO8" s="154"/>
      <c r="DP8" s="154"/>
      <c r="DQ8" s="154"/>
      <c r="DR8" s="154"/>
      <c r="DS8" s="154"/>
      <c r="DT8" s="154"/>
      <c r="DU8" s="154"/>
      <c r="DV8" s="154"/>
      <c r="DW8" s="154"/>
      <c r="DX8" s="154"/>
      <c r="DY8" s="154"/>
      <c r="DZ8" s="154"/>
      <c r="EA8" s="154"/>
      <c r="EB8" s="154"/>
      <c r="EC8" s="154"/>
      <c r="ED8" s="154"/>
      <c r="EE8" s="154"/>
      <c r="EF8" s="154"/>
      <c r="EG8" s="154"/>
      <c r="EH8" s="154"/>
      <c r="EI8" s="154"/>
      <c r="EJ8" s="154"/>
      <c r="EK8" s="154"/>
      <c r="EL8" s="154"/>
      <c r="EM8" s="154"/>
      <c r="EN8" s="154"/>
      <c r="EO8" s="154"/>
      <c r="EP8" s="154"/>
      <c r="EQ8" s="154"/>
      <c r="ER8" s="154"/>
      <c r="ES8" s="154"/>
      <c r="ET8" s="154"/>
      <c r="EU8" s="154"/>
      <c r="EV8" s="154"/>
      <c r="EW8" s="154"/>
      <c r="EX8" s="154"/>
      <c r="EY8" s="154"/>
      <c r="EZ8" s="154"/>
      <c r="FA8" s="154"/>
      <c r="FB8" s="154"/>
      <c r="FC8" s="154"/>
      <c r="FD8" s="154"/>
      <c r="FE8" s="154"/>
      <c r="FF8" s="154"/>
      <c r="FG8" s="154"/>
      <c r="FH8" s="154"/>
      <c r="FI8" s="154"/>
      <c r="FJ8" s="154"/>
      <c r="FK8" s="154"/>
      <c r="FL8" s="154"/>
      <c r="FM8" s="154"/>
      <c r="FN8" s="154"/>
      <c r="FO8" s="154"/>
      <c r="FP8" s="154"/>
      <c r="FQ8" s="154"/>
      <c r="FR8" s="154"/>
      <c r="FS8" s="154"/>
      <c r="FT8" s="154"/>
      <c r="FU8" s="154"/>
      <c r="FV8" s="154"/>
      <c r="FW8" s="154"/>
      <c r="FX8" s="154"/>
      <c r="FY8" s="154"/>
      <c r="FZ8" s="154"/>
      <c r="GA8" s="154"/>
      <c r="GB8" s="154"/>
      <c r="GC8" s="154"/>
      <c r="GD8" s="154"/>
      <c r="GE8" s="154"/>
      <c r="GF8" s="154"/>
      <c r="GG8" s="154"/>
      <c r="GH8" s="154"/>
      <c r="GI8" s="154"/>
      <c r="GJ8" s="154"/>
      <c r="GK8" s="154"/>
      <c r="GL8" s="154"/>
      <c r="GM8" s="154"/>
      <c r="GN8" s="154"/>
      <c r="GO8" s="154"/>
      <c r="GP8" s="154"/>
      <c r="GQ8" s="154"/>
      <c r="GR8" s="154"/>
      <c r="GS8" s="154"/>
      <c r="GT8" s="154"/>
      <c r="GU8" s="154"/>
      <c r="GV8" s="154"/>
      <c r="GW8" s="154"/>
      <c r="GX8" s="154"/>
      <c r="GY8" s="154"/>
      <c r="GZ8" s="154"/>
      <c r="HA8" s="154"/>
      <c r="HB8" s="154"/>
      <c r="HC8" s="154"/>
      <c r="HD8" s="154"/>
      <c r="HE8" s="154"/>
      <c r="HF8" s="154"/>
      <c r="HG8" s="154"/>
      <c r="HH8" s="154"/>
      <c r="HI8" s="154"/>
      <c r="HJ8" s="154"/>
      <c r="HK8" s="154"/>
      <c r="HL8" s="154"/>
      <c r="HM8" s="154"/>
      <c r="HN8" s="154"/>
      <c r="HO8" s="154"/>
      <c r="HP8" s="154"/>
      <c r="HQ8" s="154"/>
      <c r="HR8" s="154"/>
      <c r="HS8" s="154"/>
      <c r="HT8" s="154"/>
      <c r="HU8" s="154"/>
      <c r="HV8" s="154"/>
      <c r="HW8" s="154"/>
      <c r="HX8" s="154"/>
      <c r="HY8" s="154"/>
      <c r="HZ8" s="154"/>
      <c r="IA8" s="154"/>
      <c r="IB8" s="154"/>
      <c r="IC8" s="154"/>
      <c r="ID8" s="154"/>
      <c r="IE8" s="154"/>
      <c r="IF8" s="154"/>
      <c r="IG8" s="154"/>
      <c r="IH8" s="154"/>
      <c r="II8" s="154"/>
      <c r="IJ8" s="154"/>
      <c r="IK8" s="154"/>
      <c r="IL8" s="154"/>
      <c r="IM8" s="154"/>
      <c r="IN8" s="154"/>
      <c r="IO8" s="154"/>
      <c r="IP8" s="154"/>
      <c r="IQ8" s="154"/>
      <c r="IR8" s="154"/>
      <c r="IS8" s="154"/>
      <c r="IT8" s="154"/>
    </row>
    <row r="9" spans="1:254" s="110" customFormat="1" ht="29.25" customHeight="1">
      <c r="A9" s="89" t="s">
        <v>42</v>
      </c>
      <c r="B9" s="150">
        <f t="shared" si="1"/>
        <v>4470</v>
      </c>
      <c r="C9" s="150">
        <v>4455</v>
      </c>
      <c r="D9" s="151">
        <v>15</v>
      </c>
      <c r="E9" s="348">
        <v>4882</v>
      </c>
      <c r="F9" s="348">
        <v>4867</v>
      </c>
      <c r="G9" s="347">
        <f t="shared" si="2"/>
        <v>15</v>
      </c>
      <c r="H9" s="123">
        <f t="shared" si="3"/>
        <v>412</v>
      </c>
      <c r="I9" s="86">
        <f t="shared" si="0"/>
        <v>9.25</v>
      </c>
      <c r="J9" s="156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4"/>
      <c r="FK9" s="154"/>
      <c r="FL9" s="154"/>
      <c r="FM9" s="154"/>
      <c r="FN9" s="154"/>
      <c r="FO9" s="154"/>
      <c r="FP9" s="154"/>
      <c r="FQ9" s="154"/>
      <c r="FR9" s="154"/>
      <c r="FS9" s="154"/>
      <c r="FT9" s="154"/>
      <c r="FU9" s="154"/>
      <c r="FV9" s="154"/>
      <c r="FW9" s="154"/>
      <c r="FX9" s="154"/>
      <c r="FY9" s="154"/>
      <c r="FZ9" s="154"/>
      <c r="GA9" s="154"/>
      <c r="GB9" s="154"/>
      <c r="GC9" s="154"/>
      <c r="GD9" s="154"/>
      <c r="GE9" s="154"/>
      <c r="GF9" s="154"/>
      <c r="GG9" s="154"/>
      <c r="GH9" s="154"/>
      <c r="GI9" s="154"/>
      <c r="GJ9" s="154"/>
      <c r="GK9" s="154"/>
      <c r="GL9" s="154"/>
      <c r="GM9" s="154"/>
      <c r="GN9" s="154"/>
      <c r="GO9" s="154"/>
      <c r="GP9" s="154"/>
      <c r="GQ9" s="154"/>
      <c r="GR9" s="154"/>
      <c r="GS9" s="154"/>
      <c r="GT9" s="154"/>
      <c r="GU9" s="154"/>
      <c r="GV9" s="154"/>
      <c r="GW9" s="154"/>
      <c r="GX9" s="154"/>
      <c r="GY9" s="154"/>
      <c r="GZ9" s="154"/>
      <c r="HA9" s="154"/>
      <c r="HB9" s="154"/>
      <c r="HC9" s="154"/>
      <c r="HD9" s="154"/>
      <c r="HE9" s="154"/>
      <c r="HF9" s="154"/>
      <c r="HG9" s="154"/>
      <c r="HH9" s="154"/>
      <c r="HI9" s="154"/>
      <c r="HJ9" s="154"/>
      <c r="HK9" s="154"/>
      <c r="HL9" s="154"/>
      <c r="HM9" s="154"/>
      <c r="HN9" s="154"/>
      <c r="HO9" s="154"/>
      <c r="HP9" s="154"/>
      <c r="HQ9" s="154"/>
      <c r="HR9" s="154"/>
      <c r="HS9" s="154"/>
      <c r="HT9" s="154"/>
      <c r="HU9" s="154"/>
      <c r="HV9" s="154"/>
      <c r="HW9" s="154"/>
      <c r="HX9" s="154"/>
      <c r="HY9" s="154"/>
      <c r="HZ9" s="154"/>
      <c r="IA9" s="154"/>
      <c r="IB9" s="154"/>
      <c r="IC9" s="154"/>
      <c r="ID9" s="154"/>
      <c r="IE9" s="154"/>
      <c r="IF9" s="154"/>
      <c r="IG9" s="154"/>
      <c r="IH9" s="154"/>
      <c r="II9" s="154"/>
      <c r="IJ9" s="154"/>
      <c r="IK9" s="154"/>
      <c r="IL9" s="154"/>
      <c r="IM9" s="154"/>
      <c r="IN9" s="154"/>
      <c r="IO9" s="154"/>
      <c r="IP9" s="154"/>
      <c r="IQ9" s="154"/>
      <c r="IR9" s="154"/>
      <c r="IS9" s="154"/>
      <c r="IT9" s="154"/>
    </row>
    <row r="10" spans="1:254" s="110" customFormat="1" ht="29.25" customHeight="1">
      <c r="A10" s="89" t="s">
        <v>43</v>
      </c>
      <c r="B10" s="150">
        <f t="shared" si="1"/>
        <v>20565</v>
      </c>
      <c r="C10" s="150">
        <v>19679</v>
      </c>
      <c r="D10" s="151">
        <v>886</v>
      </c>
      <c r="E10" s="348">
        <v>21782</v>
      </c>
      <c r="F10" s="348">
        <v>21040</v>
      </c>
      <c r="G10" s="347">
        <f t="shared" si="2"/>
        <v>742</v>
      </c>
      <c r="H10" s="123">
        <f t="shared" si="3"/>
        <v>1361</v>
      </c>
      <c r="I10" s="86">
        <f t="shared" si="0"/>
        <v>6.92</v>
      </c>
      <c r="J10" s="15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154"/>
      <c r="EG10" s="154"/>
      <c r="EH10" s="154"/>
      <c r="EI10" s="154"/>
      <c r="EJ10" s="154"/>
      <c r="EK10" s="154"/>
      <c r="EL10" s="154"/>
      <c r="EM10" s="154"/>
      <c r="EN10" s="154"/>
      <c r="EO10" s="154"/>
      <c r="EP10" s="154"/>
      <c r="EQ10" s="154"/>
      <c r="ER10" s="154"/>
      <c r="ES10" s="154"/>
      <c r="ET10" s="154"/>
      <c r="EU10" s="154"/>
      <c r="EV10" s="154"/>
      <c r="EW10" s="154"/>
      <c r="EX10" s="154"/>
      <c r="EY10" s="154"/>
      <c r="EZ10" s="154"/>
      <c r="FA10" s="154"/>
      <c r="FB10" s="154"/>
      <c r="FC10" s="154"/>
      <c r="FD10" s="154"/>
      <c r="FE10" s="154"/>
      <c r="FF10" s="154"/>
      <c r="FG10" s="154"/>
      <c r="FH10" s="154"/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4"/>
      <c r="GB10" s="154"/>
      <c r="GC10" s="154"/>
      <c r="GD10" s="154"/>
      <c r="GE10" s="154"/>
      <c r="GF10" s="154"/>
      <c r="GG10" s="154"/>
      <c r="GH10" s="154"/>
      <c r="GI10" s="154"/>
      <c r="GJ10" s="154"/>
      <c r="GK10" s="154"/>
      <c r="GL10" s="154"/>
      <c r="GM10" s="154"/>
      <c r="GN10" s="154"/>
      <c r="GO10" s="154"/>
      <c r="GP10" s="154"/>
      <c r="GQ10" s="154"/>
      <c r="GR10" s="154"/>
      <c r="GS10" s="154"/>
      <c r="GT10" s="154"/>
      <c r="GU10" s="154"/>
      <c r="GV10" s="154"/>
      <c r="GW10" s="154"/>
      <c r="GX10" s="154"/>
      <c r="GY10" s="154"/>
      <c r="GZ10" s="154"/>
      <c r="HA10" s="154"/>
      <c r="HB10" s="154"/>
      <c r="HC10" s="154"/>
      <c r="HD10" s="154"/>
      <c r="HE10" s="154"/>
      <c r="HF10" s="154"/>
      <c r="HG10" s="154"/>
      <c r="HH10" s="154"/>
      <c r="HI10" s="154"/>
      <c r="HJ10" s="154"/>
      <c r="HK10" s="154"/>
      <c r="HL10" s="154"/>
      <c r="HM10" s="154"/>
      <c r="HN10" s="154"/>
      <c r="HO10" s="154"/>
      <c r="HP10" s="154"/>
      <c r="HQ10" s="154"/>
      <c r="HR10" s="154"/>
      <c r="HS10" s="154"/>
      <c r="HT10" s="154"/>
      <c r="HU10" s="154"/>
      <c r="HV10" s="154"/>
      <c r="HW10" s="154"/>
      <c r="HX10" s="154"/>
      <c r="HY10" s="154"/>
      <c r="HZ10" s="154"/>
      <c r="IA10" s="154"/>
      <c r="IB10" s="154"/>
      <c r="IC10" s="154"/>
      <c r="ID10" s="154"/>
      <c r="IE10" s="154"/>
      <c r="IF10" s="154"/>
      <c r="IG10" s="154"/>
      <c r="IH10" s="154"/>
      <c r="II10" s="154"/>
      <c r="IJ10" s="154"/>
      <c r="IK10" s="154"/>
      <c r="IL10" s="154"/>
      <c r="IM10" s="154"/>
      <c r="IN10" s="154"/>
      <c r="IO10" s="154"/>
      <c r="IP10" s="154"/>
      <c r="IQ10" s="154"/>
      <c r="IR10" s="154"/>
      <c r="IS10" s="154"/>
      <c r="IT10" s="154"/>
    </row>
    <row r="11" spans="1:254" s="110" customFormat="1" ht="29.25" customHeight="1">
      <c r="A11" s="89" t="s">
        <v>44</v>
      </c>
      <c r="B11" s="150">
        <f t="shared" si="1"/>
        <v>646</v>
      </c>
      <c r="C11" s="150">
        <v>616</v>
      </c>
      <c r="D11" s="151">
        <v>30</v>
      </c>
      <c r="E11" s="348">
        <v>631</v>
      </c>
      <c r="F11" s="348">
        <v>631</v>
      </c>
      <c r="G11" s="347">
        <f t="shared" si="2"/>
        <v>0</v>
      </c>
      <c r="H11" s="123">
        <f t="shared" si="3"/>
        <v>15</v>
      </c>
      <c r="I11" s="86">
        <f t="shared" si="0"/>
        <v>2.44</v>
      </c>
      <c r="J11" s="156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154"/>
      <c r="DT11" s="154"/>
      <c r="DU11" s="154"/>
      <c r="DV11" s="154"/>
      <c r="DW11" s="154"/>
      <c r="DX11" s="154"/>
      <c r="DY11" s="154"/>
      <c r="DZ11" s="154"/>
      <c r="EA11" s="154"/>
      <c r="EB11" s="154"/>
      <c r="EC11" s="154"/>
      <c r="ED11" s="154"/>
      <c r="EE11" s="154"/>
      <c r="EF11" s="154"/>
      <c r="EG11" s="154"/>
      <c r="EH11" s="154"/>
      <c r="EI11" s="154"/>
      <c r="EJ11" s="154"/>
      <c r="EK11" s="154"/>
      <c r="EL11" s="154"/>
      <c r="EM11" s="154"/>
      <c r="EN11" s="154"/>
      <c r="EO11" s="154"/>
      <c r="EP11" s="154"/>
      <c r="EQ11" s="154"/>
      <c r="ER11" s="154"/>
      <c r="ES11" s="154"/>
      <c r="ET11" s="154"/>
      <c r="EU11" s="154"/>
      <c r="EV11" s="154"/>
      <c r="EW11" s="154"/>
      <c r="EX11" s="154"/>
      <c r="EY11" s="154"/>
      <c r="EZ11" s="154"/>
      <c r="FA11" s="154"/>
      <c r="FB11" s="154"/>
      <c r="FC11" s="154"/>
      <c r="FD11" s="154"/>
      <c r="FE11" s="154"/>
      <c r="FF11" s="154"/>
      <c r="FG11" s="154"/>
      <c r="FH11" s="154"/>
      <c r="FI11" s="154"/>
      <c r="FJ11" s="154"/>
      <c r="FK11" s="154"/>
      <c r="FL11" s="154"/>
      <c r="FM11" s="154"/>
      <c r="FN11" s="154"/>
      <c r="FO11" s="154"/>
      <c r="FP11" s="154"/>
      <c r="FQ11" s="154"/>
      <c r="FR11" s="154"/>
      <c r="FS11" s="154"/>
      <c r="FT11" s="154"/>
      <c r="FU11" s="154"/>
      <c r="FV11" s="154"/>
      <c r="FW11" s="154"/>
      <c r="FX11" s="154"/>
      <c r="FY11" s="154"/>
      <c r="FZ11" s="154"/>
      <c r="GA11" s="154"/>
      <c r="GB11" s="154"/>
      <c r="GC11" s="154"/>
      <c r="GD11" s="154"/>
      <c r="GE11" s="154"/>
      <c r="GF11" s="154"/>
      <c r="GG11" s="154"/>
      <c r="GH11" s="154"/>
      <c r="GI11" s="154"/>
      <c r="GJ11" s="154"/>
      <c r="GK11" s="154"/>
      <c r="GL11" s="154"/>
      <c r="GM11" s="154"/>
      <c r="GN11" s="154"/>
      <c r="GO11" s="154"/>
      <c r="GP11" s="154"/>
      <c r="GQ11" s="154"/>
      <c r="GR11" s="154"/>
      <c r="GS11" s="154"/>
      <c r="GT11" s="154"/>
      <c r="GU11" s="154"/>
      <c r="GV11" s="154"/>
      <c r="GW11" s="154"/>
      <c r="GX11" s="154"/>
      <c r="GY11" s="154"/>
      <c r="GZ11" s="154"/>
      <c r="HA11" s="154"/>
      <c r="HB11" s="154"/>
      <c r="HC11" s="154"/>
      <c r="HD11" s="154"/>
      <c r="HE11" s="154"/>
      <c r="HF11" s="154"/>
      <c r="HG11" s="154"/>
      <c r="HH11" s="154"/>
      <c r="HI11" s="154"/>
      <c r="HJ11" s="154"/>
      <c r="HK11" s="154"/>
      <c r="HL11" s="154"/>
      <c r="HM11" s="154"/>
      <c r="HN11" s="154"/>
      <c r="HO11" s="154"/>
      <c r="HP11" s="154"/>
      <c r="HQ11" s="154"/>
      <c r="HR11" s="154"/>
      <c r="HS11" s="154"/>
      <c r="HT11" s="154"/>
      <c r="HU11" s="154"/>
      <c r="HV11" s="154"/>
      <c r="HW11" s="154"/>
      <c r="HX11" s="154"/>
      <c r="HY11" s="154"/>
      <c r="HZ11" s="154"/>
      <c r="IA11" s="154"/>
      <c r="IB11" s="154"/>
      <c r="IC11" s="154"/>
      <c r="ID11" s="154"/>
      <c r="IE11" s="154"/>
      <c r="IF11" s="154"/>
      <c r="IG11" s="154"/>
      <c r="IH11" s="154"/>
      <c r="II11" s="154"/>
      <c r="IJ11" s="154"/>
      <c r="IK11" s="154"/>
      <c r="IL11" s="154"/>
      <c r="IM11" s="154"/>
      <c r="IN11" s="154"/>
      <c r="IO11" s="154"/>
      <c r="IP11" s="154"/>
      <c r="IQ11" s="154"/>
      <c r="IR11" s="154"/>
      <c r="IS11" s="154"/>
      <c r="IT11" s="154"/>
    </row>
    <row r="12" spans="1:254" s="110" customFormat="1" ht="29.25" customHeight="1">
      <c r="A12" s="89" t="s">
        <v>45</v>
      </c>
      <c r="B12" s="150">
        <f t="shared" si="1"/>
        <v>755</v>
      </c>
      <c r="C12" s="150">
        <v>730</v>
      </c>
      <c r="D12" s="151">
        <v>25</v>
      </c>
      <c r="E12" s="348">
        <v>843</v>
      </c>
      <c r="F12" s="348">
        <v>805</v>
      </c>
      <c r="G12" s="347">
        <f t="shared" si="2"/>
        <v>38</v>
      </c>
      <c r="H12" s="123">
        <f t="shared" si="3"/>
        <v>75</v>
      </c>
      <c r="I12" s="86">
        <f t="shared" si="0"/>
        <v>10.27</v>
      </c>
      <c r="J12" s="156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4"/>
      <c r="EK12" s="154"/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4"/>
      <c r="FH12" s="154"/>
      <c r="FI12" s="154"/>
      <c r="FJ12" s="154"/>
      <c r="FK12" s="154"/>
      <c r="FL12" s="154"/>
      <c r="FM12" s="154"/>
      <c r="FN12" s="154"/>
      <c r="FO12" s="154"/>
      <c r="FP12" s="154"/>
      <c r="FQ12" s="154"/>
      <c r="FR12" s="154"/>
      <c r="FS12" s="154"/>
      <c r="FT12" s="154"/>
      <c r="FU12" s="154"/>
      <c r="FV12" s="154"/>
      <c r="FW12" s="154"/>
      <c r="FX12" s="154"/>
      <c r="FY12" s="154"/>
      <c r="FZ12" s="154"/>
      <c r="GA12" s="154"/>
      <c r="GB12" s="154"/>
      <c r="GC12" s="154"/>
      <c r="GD12" s="154"/>
      <c r="GE12" s="154"/>
      <c r="GF12" s="154"/>
      <c r="GG12" s="154"/>
      <c r="GH12" s="154"/>
      <c r="GI12" s="154"/>
      <c r="GJ12" s="154"/>
      <c r="GK12" s="154"/>
      <c r="GL12" s="154"/>
      <c r="GM12" s="154"/>
      <c r="GN12" s="154"/>
      <c r="GO12" s="154"/>
      <c r="GP12" s="154"/>
      <c r="GQ12" s="154"/>
      <c r="GR12" s="154"/>
      <c r="GS12" s="154"/>
      <c r="GT12" s="154"/>
      <c r="GU12" s="154"/>
      <c r="GV12" s="154"/>
      <c r="GW12" s="154"/>
      <c r="GX12" s="154"/>
      <c r="GY12" s="154"/>
      <c r="GZ12" s="154"/>
      <c r="HA12" s="154"/>
      <c r="HB12" s="154"/>
      <c r="HC12" s="154"/>
      <c r="HD12" s="154"/>
      <c r="HE12" s="154"/>
      <c r="HF12" s="154"/>
      <c r="HG12" s="154"/>
      <c r="HH12" s="154"/>
      <c r="HI12" s="154"/>
      <c r="HJ12" s="154"/>
      <c r="HK12" s="154"/>
      <c r="HL12" s="154"/>
      <c r="HM12" s="154"/>
      <c r="HN12" s="154"/>
      <c r="HO12" s="154"/>
      <c r="HP12" s="154"/>
      <c r="HQ12" s="154"/>
      <c r="HR12" s="154"/>
      <c r="HS12" s="154"/>
      <c r="HT12" s="154"/>
      <c r="HU12" s="154"/>
      <c r="HV12" s="154"/>
      <c r="HW12" s="154"/>
      <c r="HX12" s="154"/>
      <c r="HY12" s="154"/>
      <c r="HZ12" s="154"/>
      <c r="IA12" s="154"/>
      <c r="IB12" s="154"/>
      <c r="IC12" s="154"/>
      <c r="ID12" s="154"/>
      <c r="IE12" s="154"/>
      <c r="IF12" s="154"/>
      <c r="IG12" s="154"/>
      <c r="IH12" s="154"/>
      <c r="II12" s="154"/>
      <c r="IJ12" s="154"/>
      <c r="IK12" s="154"/>
      <c r="IL12" s="154"/>
      <c r="IM12" s="154"/>
      <c r="IN12" s="154"/>
      <c r="IO12" s="154"/>
      <c r="IP12" s="154"/>
      <c r="IQ12" s="154"/>
      <c r="IR12" s="154"/>
      <c r="IS12" s="154"/>
      <c r="IT12" s="154"/>
    </row>
    <row r="13" spans="1:254" s="110" customFormat="1" ht="29.25" customHeight="1">
      <c r="A13" s="89" t="s">
        <v>46</v>
      </c>
      <c r="B13" s="150">
        <f t="shared" si="1"/>
        <v>8004</v>
      </c>
      <c r="C13" s="150">
        <v>5284</v>
      </c>
      <c r="D13" s="151">
        <v>2720</v>
      </c>
      <c r="E13" s="348">
        <v>5729</v>
      </c>
      <c r="F13" s="348">
        <v>5714</v>
      </c>
      <c r="G13" s="347">
        <f t="shared" si="2"/>
        <v>15</v>
      </c>
      <c r="H13" s="123">
        <f t="shared" si="3"/>
        <v>430</v>
      </c>
      <c r="I13" s="86">
        <f t="shared" si="0"/>
        <v>8.14</v>
      </c>
      <c r="J13" s="156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4"/>
      <c r="DV13" s="154"/>
      <c r="DW13" s="154"/>
      <c r="DX13" s="154"/>
      <c r="DY13" s="154"/>
      <c r="DZ13" s="154"/>
      <c r="EA13" s="154"/>
      <c r="EB13" s="154"/>
      <c r="EC13" s="154"/>
      <c r="ED13" s="154"/>
      <c r="EE13" s="154"/>
      <c r="EF13" s="154"/>
      <c r="EG13" s="154"/>
      <c r="EH13" s="154"/>
      <c r="EI13" s="154"/>
      <c r="EJ13" s="154"/>
      <c r="EK13" s="154"/>
      <c r="EL13" s="154"/>
      <c r="EM13" s="154"/>
      <c r="EN13" s="154"/>
      <c r="EO13" s="154"/>
      <c r="EP13" s="154"/>
      <c r="EQ13" s="154"/>
      <c r="ER13" s="154"/>
      <c r="ES13" s="154"/>
      <c r="ET13" s="154"/>
      <c r="EU13" s="154"/>
      <c r="EV13" s="154"/>
      <c r="EW13" s="154"/>
      <c r="EX13" s="154"/>
      <c r="EY13" s="154"/>
      <c r="EZ13" s="154"/>
      <c r="FA13" s="154"/>
      <c r="FB13" s="154"/>
      <c r="FC13" s="154"/>
      <c r="FD13" s="154"/>
      <c r="FE13" s="154"/>
      <c r="FF13" s="154"/>
      <c r="FG13" s="154"/>
      <c r="FH13" s="154"/>
      <c r="FI13" s="154"/>
      <c r="FJ13" s="154"/>
      <c r="FK13" s="154"/>
      <c r="FL13" s="154"/>
      <c r="FM13" s="154"/>
      <c r="FN13" s="154"/>
      <c r="FO13" s="154"/>
      <c r="FP13" s="154"/>
      <c r="FQ13" s="154"/>
      <c r="FR13" s="154"/>
      <c r="FS13" s="154"/>
      <c r="FT13" s="154"/>
      <c r="FU13" s="154"/>
      <c r="FV13" s="154"/>
      <c r="FW13" s="154"/>
      <c r="FX13" s="154"/>
      <c r="FY13" s="154"/>
      <c r="FZ13" s="154"/>
      <c r="GA13" s="154"/>
      <c r="GB13" s="154"/>
      <c r="GC13" s="154"/>
      <c r="GD13" s="154"/>
      <c r="GE13" s="154"/>
      <c r="GF13" s="154"/>
      <c r="GG13" s="154"/>
      <c r="GH13" s="154"/>
      <c r="GI13" s="154"/>
      <c r="GJ13" s="154"/>
      <c r="GK13" s="154"/>
      <c r="GL13" s="154"/>
      <c r="GM13" s="154"/>
      <c r="GN13" s="154"/>
      <c r="GO13" s="154"/>
      <c r="GP13" s="154"/>
      <c r="GQ13" s="154"/>
      <c r="GR13" s="154"/>
      <c r="GS13" s="154"/>
      <c r="GT13" s="154"/>
      <c r="GU13" s="154"/>
      <c r="GV13" s="154"/>
      <c r="GW13" s="154"/>
      <c r="GX13" s="154"/>
      <c r="GY13" s="154"/>
      <c r="GZ13" s="154"/>
      <c r="HA13" s="154"/>
      <c r="HB13" s="154"/>
      <c r="HC13" s="154"/>
      <c r="HD13" s="154"/>
      <c r="HE13" s="154"/>
      <c r="HF13" s="154"/>
      <c r="HG13" s="154"/>
      <c r="HH13" s="154"/>
      <c r="HI13" s="154"/>
      <c r="HJ13" s="154"/>
      <c r="HK13" s="154"/>
      <c r="HL13" s="154"/>
      <c r="HM13" s="154"/>
      <c r="HN13" s="154"/>
      <c r="HO13" s="154"/>
      <c r="HP13" s="154"/>
      <c r="HQ13" s="154"/>
      <c r="HR13" s="154"/>
      <c r="HS13" s="154"/>
      <c r="HT13" s="154"/>
      <c r="HU13" s="154"/>
      <c r="HV13" s="154"/>
      <c r="HW13" s="154"/>
      <c r="HX13" s="154"/>
      <c r="HY13" s="154"/>
      <c r="HZ13" s="154"/>
      <c r="IA13" s="154"/>
      <c r="IB13" s="154"/>
      <c r="IC13" s="154"/>
      <c r="ID13" s="154"/>
      <c r="IE13" s="154"/>
      <c r="IF13" s="154"/>
      <c r="IG13" s="154"/>
      <c r="IH13" s="154"/>
      <c r="II13" s="154"/>
      <c r="IJ13" s="154"/>
      <c r="IK13" s="154"/>
      <c r="IL13" s="154"/>
      <c r="IM13" s="154"/>
      <c r="IN13" s="154"/>
      <c r="IO13" s="154"/>
      <c r="IP13" s="154"/>
      <c r="IQ13" s="154"/>
      <c r="IR13" s="154"/>
      <c r="IS13" s="154"/>
      <c r="IT13" s="154"/>
    </row>
    <row r="14" spans="1:254" s="110" customFormat="1" ht="29.25" customHeight="1">
      <c r="A14" s="89" t="s">
        <v>47</v>
      </c>
      <c r="B14" s="150">
        <f t="shared" si="1"/>
        <v>4932</v>
      </c>
      <c r="C14" s="150">
        <v>4227</v>
      </c>
      <c r="D14" s="151">
        <v>705</v>
      </c>
      <c r="E14" s="348">
        <v>5584</v>
      </c>
      <c r="F14" s="348">
        <v>4835</v>
      </c>
      <c r="G14" s="347">
        <f t="shared" si="2"/>
        <v>749</v>
      </c>
      <c r="H14" s="123">
        <f t="shared" si="3"/>
        <v>608</v>
      </c>
      <c r="I14" s="86">
        <f t="shared" si="0"/>
        <v>14.38</v>
      </c>
      <c r="J14" s="156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4"/>
      <c r="BL14" s="154"/>
      <c r="BM14" s="154"/>
      <c r="BN14" s="154"/>
      <c r="BO14" s="154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4"/>
      <c r="DG14" s="154"/>
      <c r="DH14" s="154"/>
      <c r="DI14" s="154"/>
      <c r="DJ14" s="154"/>
      <c r="DK14" s="154"/>
      <c r="DL14" s="154"/>
      <c r="DM14" s="154"/>
      <c r="DN14" s="154"/>
      <c r="DO14" s="154"/>
      <c r="DP14" s="154"/>
      <c r="DQ14" s="154"/>
      <c r="DR14" s="154"/>
      <c r="DS14" s="154"/>
      <c r="DT14" s="154"/>
      <c r="DU14" s="154"/>
      <c r="DV14" s="154"/>
      <c r="DW14" s="154"/>
      <c r="DX14" s="154"/>
      <c r="DY14" s="154"/>
      <c r="DZ14" s="154"/>
      <c r="EA14" s="154"/>
      <c r="EB14" s="154"/>
      <c r="EC14" s="154"/>
      <c r="ED14" s="154"/>
      <c r="EE14" s="154"/>
      <c r="EF14" s="154"/>
      <c r="EG14" s="154"/>
      <c r="EH14" s="154"/>
      <c r="EI14" s="154"/>
      <c r="EJ14" s="154"/>
      <c r="EK14" s="154"/>
      <c r="EL14" s="154"/>
      <c r="EM14" s="154"/>
      <c r="EN14" s="154"/>
      <c r="EO14" s="154"/>
      <c r="EP14" s="154"/>
      <c r="EQ14" s="154"/>
      <c r="ER14" s="154"/>
      <c r="ES14" s="154"/>
      <c r="ET14" s="154"/>
      <c r="EU14" s="154"/>
      <c r="EV14" s="154"/>
      <c r="EW14" s="154"/>
      <c r="EX14" s="154"/>
      <c r="EY14" s="154"/>
      <c r="EZ14" s="154"/>
      <c r="FA14" s="154"/>
      <c r="FB14" s="154"/>
      <c r="FC14" s="154"/>
      <c r="FD14" s="154"/>
      <c r="FE14" s="154"/>
      <c r="FF14" s="154"/>
      <c r="FG14" s="154"/>
      <c r="FH14" s="154"/>
      <c r="FI14" s="154"/>
      <c r="FJ14" s="154"/>
      <c r="FK14" s="154"/>
      <c r="FL14" s="154"/>
      <c r="FM14" s="154"/>
      <c r="FN14" s="154"/>
      <c r="FO14" s="154"/>
      <c r="FP14" s="154"/>
      <c r="FQ14" s="154"/>
      <c r="FR14" s="154"/>
      <c r="FS14" s="154"/>
      <c r="FT14" s="154"/>
      <c r="FU14" s="154"/>
      <c r="FV14" s="154"/>
      <c r="FW14" s="154"/>
      <c r="FX14" s="154"/>
      <c r="FY14" s="154"/>
      <c r="FZ14" s="154"/>
      <c r="GA14" s="154"/>
      <c r="GB14" s="154"/>
      <c r="GC14" s="154"/>
      <c r="GD14" s="154"/>
      <c r="GE14" s="154"/>
      <c r="GF14" s="154"/>
      <c r="GG14" s="154"/>
      <c r="GH14" s="154"/>
      <c r="GI14" s="154"/>
      <c r="GJ14" s="154"/>
      <c r="GK14" s="154"/>
      <c r="GL14" s="154"/>
      <c r="GM14" s="154"/>
      <c r="GN14" s="154"/>
      <c r="GO14" s="154"/>
      <c r="GP14" s="154"/>
      <c r="GQ14" s="154"/>
      <c r="GR14" s="154"/>
      <c r="GS14" s="154"/>
      <c r="GT14" s="154"/>
      <c r="GU14" s="154"/>
      <c r="GV14" s="154"/>
      <c r="GW14" s="154"/>
      <c r="GX14" s="154"/>
      <c r="GY14" s="154"/>
      <c r="GZ14" s="154"/>
      <c r="HA14" s="154"/>
      <c r="HB14" s="154"/>
      <c r="HC14" s="154"/>
      <c r="HD14" s="154"/>
      <c r="HE14" s="154"/>
      <c r="HF14" s="154"/>
      <c r="HG14" s="154"/>
      <c r="HH14" s="154"/>
      <c r="HI14" s="154"/>
      <c r="HJ14" s="154"/>
      <c r="HK14" s="154"/>
      <c r="HL14" s="154"/>
      <c r="HM14" s="154"/>
      <c r="HN14" s="154"/>
      <c r="HO14" s="154"/>
      <c r="HP14" s="154"/>
      <c r="HQ14" s="154"/>
      <c r="HR14" s="154"/>
      <c r="HS14" s="154"/>
      <c r="HT14" s="154"/>
      <c r="HU14" s="154"/>
      <c r="HV14" s="154"/>
      <c r="HW14" s="154"/>
      <c r="HX14" s="154"/>
      <c r="HY14" s="154"/>
      <c r="HZ14" s="154"/>
      <c r="IA14" s="154"/>
      <c r="IB14" s="154"/>
      <c r="IC14" s="154"/>
      <c r="ID14" s="154"/>
      <c r="IE14" s="154"/>
      <c r="IF14" s="154"/>
      <c r="IG14" s="154"/>
      <c r="IH14" s="154"/>
      <c r="II14" s="154"/>
      <c r="IJ14" s="154"/>
      <c r="IK14" s="154"/>
      <c r="IL14" s="154"/>
      <c r="IM14" s="154"/>
      <c r="IN14" s="154"/>
      <c r="IO14" s="154"/>
      <c r="IP14" s="154"/>
      <c r="IQ14" s="154"/>
      <c r="IR14" s="154"/>
      <c r="IS14" s="154"/>
      <c r="IT14" s="154"/>
    </row>
    <row r="15" spans="1:254" s="110" customFormat="1" ht="29.25" customHeight="1">
      <c r="A15" s="89" t="s">
        <v>48</v>
      </c>
      <c r="B15" s="150">
        <f t="shared" si="1"/>
        <v>3067</v>
      </c>
      <c r="C15" s="150">
        <v>1208</v>
      </c>
      <c r="D15" s="151">
        <v>1859</v>
      </c>
      <c r="E15" s="348">
        <v>4059</v>
      </c>
      <c r="F15" s="348">
        <v>1408</v>
      </c>
      <c r="G15" s="347">
        <f t="shared" si="2"/>
        <v>2651</v>
      </c>
      <c r="H15" s="123">
        <f t="shared" si="3"/>
        <v>200</v>
      </c>
      <c r="I15" s="86">
        <f t="shared" si="0"/>
        <v>16.56</v>
      </c>
      <c r="J15" s="156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4"/>
      <c r="BC15" s="154"/>
      <c r="BD15" s="154"/>
      <c r="BE15" s="154"/>
      <c r="BF15" s="154"/>
      <c r="BG15" s="154"/>
      <c r="BH15" s="154"/>
      <c r="BI15" s="154"/>
      <c r="BJ15" s="154"/>
      <c r="BK15" s="154"/>
      <c r="BL15" s="154"/>
      <c r="BM15" s="154"/>
      <c r="BN15" s="154"/>
      <c r="BO15" s="154"/>
      <c r="BP15" s="154"/>
      <c r="BQ15" s="154"/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4"/>
      <c r="DC15" s="154"/>
      <c r="DD15" s="154"/>
      <c r="DE15" s="154"/>
      <c r="DF15" s="154"/>
      <c r="DG15" s="154"/>
      <c r="DH15" s="154"/>
      <c r="DI15" s="154"/>
      <c r="DJ15" s="154"/>
      <c r="DK15" s="154"/>
      <c r="DL15" s="154"/>
      <c r="DM15" s="154"/>
      <c r="DN15" s="154"/>
      <c r="DO15" s="154"/>
      <c r="DP15" s="154"/>
      <c r="DQ15" s="154"/>
      <c r="DR15" s="154"/>
      <c r="DS15" s="154"/>
      <c r="DT15" s="154"/>
      <c r="DU15" s="154"/>
      <c r="DV15" s="154"/>
      <c r="DW15" s="154"/>
      <c r="DX15" s="154"/>
      <c r="DY15" s="154"/>
      <c r="DZ15" s="154"/>
      <c r="EA15" s="154"/>
      <c r="EB15" s="154"/>
      <c r="EC15" s="154"/>
      <c r="ED15" s="154"/>
      <c r="EE15" s="154"/>
      <c r="EF15" s="154"/>
      <c r="EG15" s="154"/>
      <c r="EH15" s="154"/>
      <c r="EI15" s="154"/>
      <c r="EJ15" s="154"/>
      <c r="EK15" s="154"/>
      <c r="EL15" s="154"/>
      <c r="EM15" s="154"/>
      <c r="EN15" s="154"/>
      <c r="EO15" s="154"/>
      <c r="EP15" s="154"/>
      <c r="EQ15" s="154"/>
      <c r="ER15" s="154"/>
      <c r="ES15" s="154"/>
      <c r="ET15" s="154"/>
      <c r="EU15" s="154"/>
      <c r="EV15" s="154"/>
      <c r="EW15" s="154"/>
      <c r="EX15" s="154"/>
      <c r="EY15" s="154"/>
      <c r="EZ15" s="154"/>
      <c r="FA15" s="154"/>
      <c r="FB15" s="154"/>
      <c r="FC15" s="154"/>
      <c r="FD15" s="154"/>
      <c r="FE15" s="154"/>
      <c r="FF15" s="154"/>
      <c r="FG15" s="154"/>
      <c r="FH15" s="154"/>
      <c r="FI15" s="154"/>
      <c r="FJ15" s="154"/>
      <c r="FK15" s="154"/>
      <c r="FL15" s="154"/>
      <c r="FM15" s="154"/>
      <c r="FN15" s="154"/>
      <c r="FO15" s="154"/>
      <c r="FP15" s="154"/>
      <c r="FQ15" s="154"/>
      <c r="FR15" s="154"/>
      <c r="FS15" s="154"/>
      <c r="FT15" s="154"/>
      <c r="FU15" s="154"/>
      <c r="FV15" s="154"/>
      <c r="FW15" s="154"/>
      <c r="FX15" s="154"/>
      <c r="FY15" s="154"/>
      <c r="FZ15" s="154"/>
      <c r="GA15" s="154"/>
      <c r="GB15" s="154"/>
      <c r="GC15" s="154"/>
      <c r="GD15" s="154"/>
      <c r="GE15" s="154"/>
      <c r="GF15" s="154"/>
      <c r="GG15" s="154"/>
      <c r="GH15" s="154"/>
      <c r="GI15" s="154"/>
      <c r="GJ15" s="154"/>
      <c r="GK15" s="154"/>
      <c r="GL15" s="154"/>
      <c r="GM15" s="154"/>
      <c r="GN15" s="154"/>
      <c r="GO15" s="154"/>
      <c r="GP15" s="154"/>
      <c r="GQ15" s="154"/>
      <c r="GR15" s="154"/>
      <c r="GS15" s="154"/>
      <c r="GT15" s="154"/>
      <c r="GU15" s="154"/>
      <c r="GV15" s="154"/>
      <c r="GW15" s="154"/>
      <c r="GX15" s="154"/>
      <c r="GY15" s="154"/>
      <c r="GZ15" s="154"/>
      <c r="HA15" s="154"/>
      <c r="HB15" s="154"/>
      <c r="HC15" s="154"/>
      <c r="HD15" s="154"/>
      <c r="HE15" s="154"/>
      <c r="HF15" s="154"/>
      <c r="HG15" s="154"/>
      <c r="HH15" s="154"/>
      <c r="HI15" s="154"/>
      <c r="HJ15" s="154"/>
      <c r="HK15" s="154"/>
      <c r="HL15" s="154"/>
      <c r="HM15" s="154"/>
      <c r="HN15" s="154"/>
      <c r="HO15" s="154"/>
      <c r="HP15" s="154"/>
      <c r="HQ15" s="154"/>
      <c r="HR15" s="154"/>
      <c r="HS15" s="154"/>
      <c r="HT15" s="154"/>
      <c r="HU15" s="154"/>
      <c r="HV15" s="154"/>
      <c r="HW15" s="154"/>
      <c r="HX15" s="154"/>
      <c r="HY15" s="154"/>
      <c r="HZ15" s="154"/>
      <c r="IA15" s="154"/>
      <c r="IB15" s="154"/>
      <c r="IC15" s="154"/>
      <c r="ID15" s="154"/>
      <c r="IE15" s="154"/>
      <c r="IF15" s="154"/>
      <c r="IG15" s="154"/>
      <c r="IH15" s="154"/>
      <c r="II15" s="154"/>
      <c r="IJ15" s="154"/>
      <c r="IK15" s="154"/>
      <c r="IL15" s="154"/>
      <c r="IM15" s="154"/>
      <c r="IN15" s="154"/>
      <c r="IO15" s="154"/>
      <c r="IP15" s="154"/>
      <c r="IQ15" s="154"/>
      <c r="IR15" s="154"/>
      <c r="IS15" s="154"/>
      <c r="IT15" s="154"/>
    </row>
    <row r="16" spans="1:254" s="110" customFormat="1" ht="29.25" customHeight="1">
      <c r="A16" s="89" t="s">
        <v>49</v>
      </c>
      <c r="B16" s="150">
        <f t="shared" si="1"/>
        <v>2010</v>
      </c>
      <c r="C16" s="150">
        <v>2010</v>
      </c>
      <c r="D16" s="151">
        <v>0</v>
      </c>
      <c r="E16" s="348">
        <v>2218</v>
      </c>
      <c r="F16" s="348">
        <v>2218</v>
      </c>
      <c r="G16" s="347">
        <f t="shared" si="2"/>
        <v>0</v>
      </c>
      <c r="H16" s="123">
        <f t="shared" si="3"/>
        <v>208</v>
      </c>
      <c r="I16" s="86">
        <f t="shared" si="0"/>
        <v>10.35</v>
      </c>
      <c r="J16" s="156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DW16" s="154"/>
      <c r="DX16" s="154"/>
      <c r="DY16" s="154"/>
      <c r="DZ16" s="154"/>
      <c r="EA16" s="154"/>
      <c r="EB16" s="154"/>
      <c r="EC16" s="154"/>
      <c r="ED16" s="154"/>
      <c r="EE16" s="154"/>
      <c r="EF16" s="154"/>
      <c r="EG16" s="154"/>
      <c r="EH16" s="154"/>
      <c r="EI16" s="154"/>
      <c r="EJ16" s="154"/>
      <c r="EK16" s="154"/>
      <c r="EL16" s="154"/>
      <c r="EM16" s="154"/>
      <c r="EN16" s="154"/>
      <c r="EO16" s="154"/>
      <c r="EP16" s="154"/>
      <c r="EQ16" s="154"/>
      <c r="ER16" s="154"/>
      <c r="ES16" s="154"/>
      <c r="ET16" s="154"/>
      <c r="EU16" s="154"/>
      <c r="EV16" s="154"/>
      <c r="EW16" s="154"/>
      <c r="EX16" s="154"/>
      <c r="EY16" s="154"/>
      <c r="EZ16" s="154"/>
      <c r="FA16" s="154"/>
      <c r="FB16" s="154"/>
      <c r="FC16" s="154"/>
      <c r="FD16" s="154"/>
      <c r="FE16" s="154"/>
      <c r="FF16" s="154"/>
      <c r="FG16" s="154"/>
      <c r="FH16" s="154"/>
      <c r="FI16" s="154"/>
      <c r="FJ16" s="154"/>
      <c r="FK16" s="154"/>
      <c r="FL16" s="154"/>
      <c r="FM16" s="154"/>
      <c r="FN16" s="154"/>
      <c r="FO16" s="154"/>
      <c r="FP16" s="154"/>
      <c r="FQ16" s="154"/>
      <c r="FR16" s="154"/>
      <c r="FS16" s="154"/>
      <c r="FT16" s="154"/>
      <c r="FU16" s="154"/>
      <c r="FV16" s="154"/>
      <c r="FW16" s="154"/>
      <c r="FX16" s="154"/>
      <c r="FY16" s="154"/>
      <c r="FZ16" s="154"/>
      <c r="GA16" s="154"/>
      <c r="GB16" s="154"/>
      <c r="GC16" s="154"/>
      <c r="GD16" s="154"/>
      <c r="GE16" s="154"/>
      <c r="GF16" s="154"/>
      <c r="GG16" s="154"/>
      <c r="GH16" s="154"/>
      <c r="GI16" s="154"/>
      <c r="GJ16" s="154"/>
      <c r="GK16" s="154"/>
      <c r="GL16" s="154"/>
      <c r="GM16" s="154"/>
      <c r="GN16" s="154"/>
      <c r="GO16" s="154"/>
      <c r="GP16" s="154"/>
      <c r="GQ16" s="154"/>
      <c r="GR16" s="154"/>
      <c r="GS16" s="154"/>
      <c r="GT16" s="154"/>
      <c r="GU16" s="154"/>
      <c r="GV16" s="154"/>
      <c r="GW16" s="154"/>
      <c r="GX16" s="154"/>
      <c r="GY16" s="154"/>
      <c r="GZ16" s="154"/>
      <c r="HA16" s="154"/>
      <c r="HB16" s="154"/>
      <c r="HC16" s="154"/>
      <c r="HD16" s="154"/>
      <c r="HE16" s="154"/>
      <c r="HF16" s="154"/>
      <c r="HG16" s="154"/>
      <c r="HH16" s="154"/>
      <c r="HI16" s="154"/>
      <c r="HJ16" s="154"/>
      <c r="HK16" s="154"/>
      <c r="HL16" s="154"/>
      <c r="HM16" s="154"/>
      <c r="HN16" s="154"/>
      <c r="HO16" s="154"/>
      <c r="HP16" s="154"/>
      <c r="HQ16" s="154"/>
      <c r="HR16" s="154"/>
      <c r="HS16" s="154"/>
      <c r="HT16" s="154"/>
      <c r="HU16" s="154"/>
      <c r="HV16" s="154"/>
      <c r="HW16" s="154"/>
      <c r="HX16" s="154"/>
      <c r="HY16" s="154"/>
      <c r="HZ16" s="154"/>
      <c r="IA16" s="154"/>
      <c r="IB16" s="154"/>
      <c r="IC16" s="154"/>
      <c r="ID16" s="154"/>
      <c r="IE16" s="154"/>
      <c r="IF16" s="154"/>
      <c r="IG16" s="154"/>
      <c r="IH16" s="154"/>
      <c r="II16" s="154"/>
      <c r="IJ16" s="154"/>
      <c r="IK16" s="154"/>
      <c r="IL16" s="154"/>
      <c r="IM16" s="154"/>
      <c r="IN16" s="154"/>
      <c r="IO16" s="154"/>
      <c r="IP16" s="154"/>
      <c r="IQ16" s="154"/>
      <c r="IR16" s="154"/>
      <c r="IS16" s="154"/>
      <c r="IT16" s="154"/>
    </row>
    <row r="17" spans="1:254" s="110" customFormat="1" ht="29.25" customHeight="1">
      <c r="A17" s="89" t="s">
        <v>50</v>
      </c>
      <c r="B17" s="150">
        <f t="shared" si="1"/>
        <v>12069</v>
      </c>
      <c r="C17" s="150">
        <v>7130</v>
      </c>
      <c r="D17" s="151">
        <v>4939</v>
      </c>
      <c r="E17" s="348">
        <v>9938</v>
      </c>
      <c r="F17" s="348">
        <v>7023</v>
      </c>
      <c r="G17" s="347">
        <f t="shared" si="2"/>
        <v>2915</v>
      </c>
      <c r="H17" s="123">
        <f t="shared" si="3"/>
        <v>-107</v>
      </c>
      <c r="I17" s="86">
        <f t="shared" si="0"/>
        <v>-1.5</v>
      </c>
      <c r="J17" s="156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4"/>
      <c r="BC17" s="154"/>
      <c r="BD17" s="154"/>
      <c r="BE17" s="154"/>
      <c r="BF17" s="154"/>
      <c r="BG17" s="154"/>
      <c r="BH17" s="154"/>
      <c r="BI17" s="154"/>
      <c r="BJ17" s="154"/>
      <c r="BK17" s="154"/>
      <c r="BL17" s="154"/>
      <c r="BM17" s="154"/>
      <c r="BN17" s="154"/>
      <c r="BO17" s="154"/>
      <c r="BP17" s="154"/>
      <c r="BQ17" s="154"/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4"/>
      <c r="DZ17" s="154"/>
      <c r="EA17" s="154"/>
      <c r="EB17" s="154"/>
      <c r="EC17" s="154"/>
      <c r="ED17" s="154"/>
      <c r="EE17" s="154"/>
      <c r="EF17" s="154"/>
      <c r="EG17" s="154"/>
      <c r="EH17" s="154"/>
      <c r="EI17" s="154"/>
      <c r="EJ17" s="154"/>
      <c r="EK17" s="154"/>
      <c r="EL17" s="154"/>
      <c r="EM17" s="154"/>
      <c r="EN17" s="154"/>
      <c r="EO17" s="154"/>
      <c r="EP17" s="154"/>
      <c r="EQ17" s="154"/>
      <c r="ER17" s="154"/>
      <c r="ES17" s="154"/>
      <c r="ET17" s="154"/>
      <c r="EU17" s="154"/>
      <c r="EV17" s="154"/>
      <c r="EW17" s="154"/>
      <c r="EX17" s="154"/>
      <c r="EY17" s="154"/>
      <c r="EZ17" s="154"/>
      <c r="FA17" s="154"/>
      <c r="FB17" s="154"/>
      <c r="FC17" s="154"/>
      <c r="FD17" s="154"/>
      <c r="FE17" s="154"/>
      <c r="FF17" s="154"/>
      <c r="FG17" s="154"/>
      <c r="FH17" s="154"/>
      <c r="FI17" s="154"/>
      <c r="FJ17" s="154"/>
      <c r="FK17" s="154"/>
      <c r="FL17" s="154"/>
      <c r="FM17" s="154"/>
      <c r="FN17" s="154"/>
      <c r="FO17" s="154"/>
      <c r="FP17" s="154"/>
      <c r="FQ17" s="154"/>
      <c r="FR17" s="154"/>
      <c r="FS17" s="154"/>
      <c r="FT17" s="154"/>
      <c r="FU17" s="154"/>
      <c r="FV17" s="154"/>
      <c r="FW17" s="154"/>
      <c r="FX17" s="154"/>
      <c r="FY17" s="154"/>
      <c r="FZ17" s="154"/>
      <c r="GA17" s="154"/>
      <c r="GB17" s="154"/>
      <c r="GC17" s="154"/>
      <c r="GD17" s="154"/>
      <c r="GE17" s="154"/>
      <c r="GF17" s="154"/>
      <c r="GG17" s="154"/>
      <c r="GH17" s="154"/>
      <c r="GI17" s="154"/>
      <c r="GJ17" s="154"/>
      <c r="GK17" s="154"/>
      <c r="GL17" s="154"/>
      <c r="GM17" s="154"/>
      <c r="GN17" s="154"/>
      <c r="GO17" s="154"/>
      <c r="GP17" s="154"/>
      <c r="GQ17" s="154"/>
      <c r="GR17" s="154"/>
      <c r="GS17" s="154"/>
      <c r="GT17" s="154"/>
      <c r="GU17" s="154"/>
      <c r="GV17" s="154"/>
      <c r="GW17" s="154"/>
      <c r="GX17" s="154"/>
      <c r="GY17" s="154"/>
      <c r="GZ17" s="154"/>
      <c r="HA17" s="154"/>
      <c r="HB17" s="154"/>
      <c r="HC17" s="154"/>
      <c r="HD17" s="154"/>
      <c r="HE17" s="154"/>
      <c r="HF17" s="154"/>
      <c r="HG17" s="154"/>
      <c r="HH17" s="154"/>
      <c r="HI17" s="154"/>
      <c r="HJ17" s="154"/>
      <c r="HK17" s="154"/>
      <c r="HL17" s="154"/>
      <c r="HM17" s="154"/>
      <c r="HN17" s="154"/>
      <c r="HO17" s="154"/>
      <c r="HP17" s="154"/>
      <c r="HQ17" s="154"/>
      <c r="HR17" s="154"/>
      <c r="HS17" s="154"/>
      <c r="HT17" s="154"/>
      <c r="HU17" s="154"/>
      <c r="HV17" s="154"/>
      <c r="HW17" s="154"/>
      <c r="HX17" s="154"/>
      <c r="HY17" s="154"/>
      <c r="HZ17" s="154"/>
      <c r="IA17" s="154"/>
      <c r="IB17" s="154"/>
      <c r="IC17" s="154"/>
      <c r="ID17" s="154"/>
      <c r="IE17" s="154"/>
      <c r="IF17" s="154"/>
      <c r="IG17" s="154"/>
      <c r="IH17" s="154"/>
      <c r="II17" s="154"/>
      <c r="IJ17" s="154"/>
      <c r="IK17" s="154"/>
      <c r="IL17" s="154"/>
      <c r="IM17" s="154"/>
      <c r="IN17" s="154"/>
      <c r="IO17" s="154"/>
      <c r="IP17" s="154"/>
      <c r="IQ17" s="154"/>
      <c r="IR17" s="154"/>
      <c r="IS17" s="154"/>
      <c r="IT17" s="154"/>
    </row>
    <row r="18" spans="1:254" s="110" customFormat="1" ht="29.25" customHeight="1">
      <c r="A18" s="89" t="s">
        <v>51</v>
      </c>
      <c r="B18" s="150">
        <f t="shared" si="1"/>
        <v>1146</v>
      </c>
      <c r="C18" s="150">
        <v>1146</v>
      </c>
      <c r="D18" s="151">
        <v>0</v>
      </c>
      <c r="E18" s="348">
        <v>1295</v>
      </c>
      <c r="F18" s="348">
        <v>1295</v>
      </c>
      <c r="G18" s="347">
        <f t="shared" si="2"/>
        <v>0</v>
      </c>
      <c r="H18" s="123">
        <f t="shared" si="3"/>
        <v>149</v>
      </c>
      <c r="I18" s="86">
        <f t="shared" si="0"/>
        <v>13</v>
      </c>
      <c r="J18" s="156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4"/>
      <c r="BC18" s="154"/>
      <c r="BD18" s="154"/>
      <c r="BE18" s="154"/>
      <c r="BF18" s="154"/>
      <c r="BG18" s="154"/>
      <c r="BH18" s="154"/>
      <c r="BI18" s="154"/>
      <c r="BJ18" s="154"/>
      <c r="BK18" s="154"/>
      <c r="BL18" s="154"/>
      <c r="BM18" s="154"/>
      <c r="BN18" s="154"/>
      <c r="BO18" s="154"/>
      <c r="BP18" s="154"/>
      <c r="BQ18" s="154"/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4"/>
      <c r="DZ18" s="154"/>
      <c r="EA18" s="154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54"/>
      <c r="ER18" s="154"/>
      <c r="ES18" s="154"/>
      <c r="ET18" s="154"/>
      <c r="EU18" s="154"/>
      <c r="EV18" s="154"/>
      <c r="EW18" s="154"/>
      <c r="EX18" s="154"/>
      <c r="EY18" s="154"/>
      <c r="EZ18" s="154"/>
      <c r="FA18" s="154"/>
      <c r="FB18" s="154"/>
      <c r="FC18" s="154"/>
      <c r="FD18" s="154"/>
      <c r="FE18" s="154"/>
      <c r="FF18" s="154"/>
      <c r="FG18" s="154"/>
      <c r="FH18" s="154"/>
      <c r="FI18" s="154"/>
      <c r="FJ18" s="154"/>
      <c r="FK18" s="154"/>
      <c r="FL18" s="154"/>
      <c r="FM18" s="154"/>
      <c r="FN18" s="154"/>
      <c r="FO18" s="154"/>
      <c r="FP18" s="154"/>
      <c r="FQ18" s="154"/>
      <c r="FR18" s="154"/>
      <c r="FS18" s="154"/>
      <c r="FT18" s="154"/>
      <c r="FU18" s="154"/>
      <c r="FV18" s="154"/>
      <c r="FW18" s="154"/>
      <c r="FX18" s="154"/>
      <c r="FY18" s="154"/>
      <c r="FZ18" s="154"/>
      <c r="GA18" s="154"/>
      <c r="GB18" s="154"/>
      <c r="GC18" s="154"/>
      <c r="GD18" s="154"/>
      <c r="GE18" s="154"/>
      <c r="GF18" s="154"/>
      <c r="GG18" s="154"/>
      <c r="GH18" s="154"/>
      <c r="GI18" s="154"/>
      <c r="GJ18" s="154"/>
      <c r="GK18" s="154"/>
      <c r="GL18" s="154"/>
      <c r="GM18" s="154"/>
      <c r="GN18" s="154"/>
      <c r="GO18" s="154"/>
      <c r="GP18" s="154"/>
      <c r="GQ18" s="154"/>
      <c r="GR18" s="154"/>
      <c r="GS18" s="154"/>
      <c r="GT18" s="154"/>
      <c r="GU18" s="154"/>
      <c r="GV18" s="154"/>
      <c r="GW18" s="154"/>
      <c r="GX18" s="154"/>
      <c r="GY18" s="154"/>
      <c r="GZ18" s="154"/>
      <c r="HA18" s="154"/>
      <c r="HB18" s="154"/>
      <c r="HC18" s="154"/>
      <c r="HD18" s="154"/>
      <c r="HE18" s="154"/>
      <c r="HF18" s="154"/>
      <c r="HG18" s="154"/>
      <c r="HH18" s="154"/>
      <c r="HI18" s="154"/>
      <c r="HJ18" s="154"/>
      <c r="HK18" s="154"/>
      <c r="HL18" s="154"/>
      <c r="HM18" s="154"/>
      <c r="HN18" s="154"/>
      <c r="HO18" s="154"/>
      <c r="HP18" s="154"/>
      <c r="HQ18" s="154"/>
      <c r="HR18" s="154"/>
      <c r="HS18" s="154"/>
      <c r="HT18" s="154"/>
      <c r="HU18" s="154"/>
      <c r="HV18" s="154"/>
      <c r="HW18" s="154"/>
      <c r="HX18" s="154"/>
      <c r="HY18" s="154"/>
      <c r="HZ18" s="154"/>
      <c r="IA18" s="154"/>
      <c r="IB18" s="154"/>
      <c r="IC18" s="154"/>
      <c r="ID18" s="154"/>
      <c r="IE18" s="154"/>
      <c r="IF18" s="154"/>
      <c r="IG18" s="154"/>
      <c r="IH18" s="154"/>
      <c r="II18" s="154"/>
      <c r="IJ18" s="154"/>
      <c r="IK18" s="154"/>
      <c r="IL18" s="154"/>
      <c r="IM18" s="154"/>
      <c r="IN18" s="154"/>
      <c r="IO18" s="154"/>
      <c r="IP18" s="154"/>
      <c r="IQ18" s="154"/>
      <c r="IR18" s="154"/>
      <c r="IS18" s="154"/>
      <c r="IT18" s="154"/>
    </row>
    <row r="19" spans="1:254" s="110" customFormat="1" ht="29.25" customHeight="1">
      <c r="A19" s="152" t="s">
        <v>52</v>
      </c>
      <c r="B19" s="150">
        <f t="shared" si="1"/>
        <v>2466</v>
      </c>
      <c r="C19" s="150">
        <v>2466</v>
      </c>
      <c r="D19" s="151">
        <v>0</v>
      </c>
      <c r="E19" s="348">
        <v>3223</v>
      </c>
      <c r="F19" s="348">
        <v>3223</v>
      </c>
      <c r="G19" s="347">
        <f t="shared" si="2"/>
        <v>0</v>
      </c>
      <c r="H19" s="123">
        <f t="shared" si="3"/>
        <v>757</v>
      </c>
      <c r="I19" s="86">
        <f t="shared" si="0"/>
        <v>30.7</v>
      </c>
      <c r="J19" s="156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  <c r="BK19" s="154"/>
      <c r="BL19" s="154"/>
      <c r="BM19" s="154"/>
      <c r="BN19" s="154"/>
      <c r="BO19" s="154"/>
      <c r="BP19" s="154"/>
      <c r="BQ19" s="154"/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154"/>
      <c r="EG19" s="154"/>
      <c r="EH19" s="154"/>
      <c r="EI19" s="154"/>
      <c r="EJ19" s="154"/>
      <c r="EK19" s="154"/>
      <c r="EL19" s="154"/>
      <c r="EM19" s="154"/>
      <c r="EN19" s="154"/>
      <c r="EO19" s="154"/>
      <c r="EP19" s="154"/>
      <c r="EQ19" s="154"/>
      <c r="ER19" s="154"/>
      <c r="ES19" s="154"/>
      <c r="ET19" s="154"/>
      <c r="EU19" s="154"/>
      <c r="EV19" s="154"/>
      <c r="EW19" s="154"/>
      <c r="EX19" s="154"/>
      <c r="EY19" s="154"/>
      <c r="EZ19" s="154"/>
      <c r="FA19" s="154"/>
      <c r="FB19" s="154"/>
      <c r="FC19" s="154"/>
      <c r="FD19" s="154"/>
      <c r="FE19" s="154"/>
      <c r="FF19" s="154"/>
      <c r="FG19" s="154"/>
      <c r="FH19" s="154"/>
      <c r="FI19" s="154"/>
      <c r="FJ19" s="154"/>
      <c r="FK19" s="154"/>
      <c r="FL19" s="154"/>
      <c r="FM19" s="154"/>
      <c r="FN19" s="154"/>
      <c r="FO19" s="154"/>
      <c r="FP19" s="154"/>
      <c r="FQ19" s="154"/>
      <c r="FR19" s="154"/>
      <c r="FS19" s="154"/>
      <c r="FT19" s="154"/>
      <c r="FU19" s="154"/>
      <c r="FV19" s="154"/>
      <c r="FW19" s="154"/>
      <c r="FX19" s="154"/>
      <c r="FY19" s="154"/>
      <c r="FZ19" s="154"/>
      <c r="GA19" s="154"/>
      <c r="GB19" s="154"/>
      <c r="GC19" s="154"/>
      <c r="GD19" s="154"/>
      <c r="GE19" s="154"/>
      <c r="GF19" s="154"/>
      <c r="GG19" s="154"/>
      <c r="GH19" s="154"/>
      <c r="GI19" s="154"/>
      <c r="GJ19" s="154"/>
      <c r="GK19" s="154"/>
      <c r="GL19" s="154"/>
      <c r="GM19" s="154"/>
      <c r="GN19" s="154"/>
      <c r="GO19" s="154"/>
      <c r="GP19" s="154"/>
      <c r="GQ19" s="154"/>
      <c r="GR19" s="154"/>
      <c r="GS19" s="154"/>
      <c r="GT19" s="154"/>
      <c r="GU19" s="154"/>
      <c r="GV19" s="154"/>
      <c r="GW19" s="154"/>
      <c r="GX19" s="154"/>
      <c r="GY19" s="154"/>
      <c r="GZ19" s="154"/>
      <c r="HA19" s="154"/>
      <c r="HB19" s="154"/>
      <c r="HC19" s="154"/>
      <c r="HD19" s="154"/>
      <c r="HE19" s="154"/>
      <c r="HF19" s="154"/>
      <c r="HG19" s="154"/>
      <c r="HH19" s="154"/>
      <c r="HI19" s="154"/>
      <c r="HJ19" s="154"/>
      <c r="HK19" s="154"/>
      <c r="HL19" s="154"/>
      <c r="HM19" s="154"/>
      <c r="HN19" s="154"/>
      <c r="HO19" s="154"/>
      <c r="HP19" s="154"/>
      <c r="HQ19" s="154"/>
      <c r="HR19" s="154"/>
      <c r="HS19" s="154"/>
      <c r="HT19" s="154"/>
      <c r="HU19" s="154"/>
      <c r="HV19" s="154"/>
      <c r="HW19" s="154"/>
      <c r="HX19" s="154"/>
      <c r="HY19" s="154"/>
      <c r="HZ19" s="154"/>
      <c r="IA19" s="154"/>
      <c r="IB19" s="154"/>
      <c r="IC19" s="154"/>
      <c r="ID19" s="154"/>
      <c r="IE19" s="154"/>
      <c r="IF19" s="154"/>
      <c r="IG19" s="154"/>
      <c r="IH19" s="154"/>
      <c r="II19" s="154"/>
      <c r="IJ19" s="154"/>
      <c r="IK19" s="154"/>
      <c r="IL19" s="154"/>
      <c r="IM19" s="154"/>
      <c r="IN19" s="154"/>
      <c r="IO19" s="154"/>
      <c r="IP19" s="154"/>
      <c r="IQ19" s="154"/>
      <c r="IR19" s="154"/>
      <c r="IS19" s="154"/>
      <c r="IT19" s="154"/>
    </row>
    <row r="20" spans="1:254" s="110" customFormat="1" ht="29.25" customHeight="1">
      <c r="A20" s="152" t="s">
        <v>53</v>
      </c>
      <c r="B20" s="150">
        <f t="shared" si="1"/>
        <v>280</v>
      </c>
      <c r="C20" s="150">
        <v>280</v>
      </c>
      <c r="D20" s="151">
        <v>0</v>
      </c>
      <c r="E20" s="348">
        <v>297</v>
      </c>
      <c r="F20" s="348">
        <v>297</v>
      </c>
      <c r="G20" s="347">
        <f t="shared" si="2"/>
        <v>0</v>
      </c>
      <c r="H20" s="123">
        <f t="shared" si="3"/>
        <v>17</v>
      </c>
      <c r="I20" s="86">
        <f t="shared" si="0"/>
        <v>6.07</v>
      </c>
      <c r="J20" s="156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54"/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154"/>
      <c r="EG20" s="154"/>
      <c r="EH20" s="154"/>
      <c r="EI20" s="154"/>
      <c r="EJ20" s="154"/>
      <c r="EK20" s="154"/>
      <c r="EL20" s="154"/>
      <c r="EM20" s="154"/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  <c r="FF20" s="154"/>
      <c r="FG20" s="154"/>
      <c r="FH20" s="154"/>
      <c r="FI20" s="154"/>
      <c r="FJ20" s="154"/>
      <c r="FK20" s="154"/>
      <c r="FL20" s="154"/>
      <c r="FM20" s="154"/>
      <c r="FN20" s="154"/>
      <c r="FO20" s="154"/>
      <c r="FP20" s="154"/>
      <c r="FQ20" s="154"/>
      <c r="FR20" s="154"/>
      <c r="FS20" s="154"/>
      <c r="FT20" s="154"/>
      <c r="FU20" s="154"/>
      <c r="FV20" s="154"/>
      <c r="FW20" s="154"/>
      <c r="FX20" s="154"/>
      <c r="FY20" s="154"/>
      <c r="FZ20" s="154"/>
      <c r="GA20" s="154"/>
      <c r="GB20" s="154"/>
      <c r="GC20" s="154"/>
      <c r="GD20" s="154"/>
      <c r="GE20" s="154"/>
      <c r="GF20" s="154"/>
      <c r="GG20" s="154"/>
      <c r="GH20" s="154"/>
      <c r="GI20" s="154"/>
      <c r="GJ20" s="154"/>
      <c r="GK20" s="154"/>
      <c r="GL20" s="154"/>
      <c r="GM20" s="154"/>
      <c r="GN20" s="154"/>
      <c r="GO20" s="154"/>
      <c r="GP20" s="154"/>
      <c r="GQ20" s="154"/>
      <c r="GR20" s="154"/>
      <c r="GS20" s="154"/>
      <c r="GT20" s="154"/>
      <c r="GU20" s="154"/>
      <c r="GV20" s="154"/>
      <c r="GW20" s="154"/>
      <c r="GX20" s="154"/>
      <c r="GY20" s="154"/>
      <c r="GZ20" s="154"/>
      <c r="HA20" s="154"/>
      <c r="HB20" s="154"/>
      <c r="HC20" s="154"/>
      <c r="HD20" s="154"/>
      <c r="HE20" s="154"/>
      <c r="HF20" s="154"/>
      <c r="HG20" s="154"/>
      <c r="HH20" s="154"/>
      <c r="HI20" s="154"/>
      <c r="HJ20" s="154"/>
      <c r="HK20" s="154"/>
      <c r="HL20" s="154"/>
      <c r="HM20" s="154"/>
      <c r="HN20" s="154"/>
      <c r="HO20" s="154"/>
      <c r="HP20" s="154"/>
      <c r="HQ20" s="154"/>
      <c r="HR20" s="154"/>
      <c r="HS20" s="154"/>
      <c r="HT20" s="154"/>
      <c r="HU20" s="154"/>
      <c r="HV20" s="154"/>
      <c r="HW20" s="154"/>
      <c r="HX20" s="154"/>
      <c r="HY20" s="154"/>
      <c r="HZ20" s="154"/>
      <c r="IA20" s="154"/>
      <c r="IB20" s="154"/>
      <c r="IC20" s="154"/>
      <c r="ID20" s="154"/>
      <c r="IE20" s="154"/>
      <c r="IF20" s="154"/>
      <c r="IG20" s="154"/>
      <c r="IH20" s="154"/>
      <c r="II20" s="154"/>
      <c r="IJ20" s="154"/>
      <c r="IK20" s="154"/>
      <c r="IL20" s="154"/>
      <c r="IM20" s="154"/>
      <c r="IN20" s="154"/>
      <c r="IO20" s="154"/>
      <c r="IP20" s="154"/>
      <c r="IQ20" s="154"/>
      <c r="IR20" s="154"/>
      <c r="IS20" s="154"/>
      <c r="IT20" s="154"/>
    </row>
    <row r="21" spans="1:254" s="110" customFormat="1" ht="29.25" customHeight="1">
      <c r="A21" s="89" t="s">
        <v>169</v>
      </c>
      <c r="B21" s="150">
        <f t="shared" si="1"/>
        <v>0</v>
      </c>
      <c r="C21" s="150">
        <v>0</v>
      </c>
      <c r="D21" s="151">
        <v>0</v>
      </c>
      <c r="E21" s="348"/>
      <c r="F21" s="348">
        <v>0</v>
      </c>
      <c r="G21" s="347">
        <f t="shared" si="2"/>
        <v>0</v>
      </c>
      <c r="H21" s="123">
        <f t="shared" si="3"/>
        <v>0</v>
      </c>
      <c r="I21" s="86">
        <f>IF(C21=0,0,H21/C21*100)</f>
        <v>0</v>
      </c>
      <c r="J21" s="156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154"/>
      <c r="EG21" s="154"/>
      <c r="EH21" s="154"/>
      <c r="EI21" s="154"/>
      <c r="EJ21" s="154"/>
      <c r="EK21" s="154"/>
      <c r="EL21" s="154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  <c r="FF21" s="154"/>
      <c r="FG21" s="154"/>
      <c r="FH21" s="154"/>
      <c r="FI21" s="154"/>
      <c r="FJ21" s="154"/>
      <c r="FK21" s="154"/>
      <c r="FL21" s="154"/>
      <c r="FM21" s="154"/>
      <c r="FN21" s="154"/>
      <c r="FO21" s="154"/>
      <c r="FP21" s="154"/>
      <c r="FQ21" s="154"/>
      <c r="FR21" s="154"/>
      <c r="FS21" s="154"/>
      <c r="FT21" s="154"/>
      <c r="FU21" s="154"/>
      <c r="FV21" s="154"/>
      <c r="FW21" s="154"/>
      <c r="FX21" s="154"/>
      <c r="FY21" s="154"/>
      <c r="FZ21" s="154"/>
      <c r="GA21" s="154"/>
      <c r="GB21" s="154"/>
      <c r="GC21" s="154"/>
      <c r="GD21" s="154"/>
      <c r="GE21" s="154"/>
      <c r="GF21" s="154"/>
      <c r="GG21" s="154"/>
      <c r="GH21" s="154"/>
      <c r="GI21" s="154"/>
      <c r="GJ21" s="154"/>
      <c r="GK21" s="154"/>
      <c r="GL21" s="154"/>
      <c r="GM21" s="154"/>
      <c r="GN21" s="154"/>
      <c r="GO21" s="154"/>
      <c r="GP21" s="154"/>
      <c r="GQ21" s="154"/>
      <c r="GR21" s="154"/>
      <c r="GS21" s="154"/>
      <c r="GT21" s="154"/>
      <c r="GU21" s="154"/>
      <c r="GV21" s="154"/>
      <c r="GW21" s="154"/>
      <c r="GX21" s="154"/>
      <c r="GY21" s="154"/>
      <c r="GZ21" s="154"/>
      <c r="HA21" s="154"/>
      <c r="HB21" s="154"/>
      <c r="HC21" s="154"/>
      <c r="HD21" s="154"/>
      <c r="HE21" s="154"/>
      <c r="HF21" s="154"/>
      <c r="HG21" s="154"/>
      <c r="HH21" s="154"/>
      <c r="HI21" s="154"/>
      <c r="HJ21" s="154"/>
      <c r="HK21" s="154"/>
      <c r="HL21" s="154"/>
      <c r="HM21" s="154"/>
      <c r="HN21" s="154"/>
      <c r="HO21" s="154"/>
      <c r="HP21" s="154"/>
      <c r="HQ21" s="154"/>
      <c r="HR21" s="154"/>
      <c r="HS21" s="154"/>
      <c r="HT21" s="154"/>
      <c r="HU21" s="154"/>
      <c r="HV21" s="154"/>
      <c r="HW21" s="154"/>
      <c r="HX21" s="154"/>
      <c r="HY21" s="154"/>
      <c r="HZ21" s="154"/>
      <c r="IA21" s="154"/>
      <c r="IB21" s="154"/>
      <c r="IC21" s="154"/>
      <c r="ID21" s="154"/>
      <c r="IE21" s="154"/>
      <c r="IF21" s="154"/>
      <c r="IG21" s="154"/>
      <c r="IH21" s="154"/>
      <c r="II21" s="154"/>
      <c r="IJ21" s="154"/>
      <c r="IK21" s="154"/>
      <c r="IL21" s="154"/>
      <c r="IM21" s="154"/>
      <c r="IN21" s="154"/>
      <c r="IO21" s="154"/>
      <c r="IP21" s="154"/>
      <c r="IQ21" s="154"/>
      <c r="IR21" s="154"/>
      <c r="IS21" s="154"/>
      <c r="IT21" s="154"/>
    </row>
    <row r="22" spans="1:254" s="110" customFormat="1" ht="29.25" customHeight="1">
      <c r="A22" s="89" t="s">
        <v>170</v>
      </c>
      <c r="B22" s="150">
        <f t="shared" si="1"/>
        <v>0</v>
      </c>
      <c r="C22" s="150">
        <v>0</v>
      </c>
      <c r="D22" s="151">
        <v>0</v>
      </c>
      <c r="E22" s="348"/>
      <c r="F22" s="348">
        <v>0</v>
      </c>
      <c r="G22" s="347">
        <f t="shared" si="2"/>
        <v>0</v>
      </c>
      <c r="H22" s="123">
        <f t="shared" si="3"/>
        <v>0</v>
      </c>
      <c r="I22" s="86">
        <f>IF(C22=0,0,H22/C22*100)</f>
        <v>0</v>
      </c>
      <c r="J22" s="156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4"/>
      <c r="BC22" s="154"/>
      <c r="BD22" s="154"/>
      <c r="BE22" s="154"/>
      <c r="BF22" s="154"/>
      <c r="BG22" s="154"/>
      <c r="BH22" s="154"/>
      <c r="BI22" s="154"/>
      <c r="BJ22" s="154"/>
      <c r="BK22" s="154"/>
      <c r="BL22" s="154"/>
      <c r="BM22" s="154"/>
      <c r="BN22" s="154"/>
      <c r="BO22" s="154"/>
      <c r="BP22" s="154"/>
      <c r="BQ22" s="154"/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4"/>
      <c r="DZ22" s="154"/>
      <c r="EA22" s="154"/>
      <c r="EB22" s="154"/>
      <c r="EC22" s="154"/>
      <c r="ED22" s="154"/>
      <c r="EE22" s="154"/>
      <c r="EF22" s="154"/>
      <c r="EG22" s="154"/>
      <c r="EH22" s="154"/>
      <c r="EI22" s="154"/>
      <c r="EJ22" s="154"/>
      <c r="EK22" s="154"/>
      <c r="EL22" s="154"/>
      <c r="EM22" s="154"/>
      <c r="EN22" s="154"/>
      <c r="EO22" s="154"/>
      <c r="EP22" s="154"/>
      <c r="EQ22" s="154"/>
      <c r="ER22" s="154"/>
      <c r="ES22" s="154"/>
      <c r="ET22" s="154"/>
      <c r="EU22" s="154"/>
      <c r="EV22" s="154"/>
      <c r="EW22" s="154"/>
      <c r="EX22" s="154"/>
      <c r="EY22" s="154"/>
      <c r="EZ22" s="154"/>
      <c r="FA22" s="154"/>
      <c r="FB22" s="154"/>
      <c r="FC22" s="154"/>
      <c r="FD22" s="154"/>
      <c r="FE22" s="154"/>
      <c r="FF22" s="154"/>
      <c r="FG22" s="154"/>
      <c r="FH22" s="154"/>
      <c r="FI22" s="154"/>
      <c r="FJ22" s="154"/>
      <c r="FK22" s="154"/>
      <c r="FL22" s="154"/>
      <c r="FM22" s="154"/>
      <c r="FN22" s="154"/>
      <c r="FO22" s="154"/>
      <c r="FP22" s="154"/>
      <c r="FQ22" s="154"/>
      <c r="FR22" s="154"/>
      <c r="FS22" s="154"/>
      <c r="FT22" s="154"/>
      <c r="FU22" s="154"/>
      <c r="FV22" s="154"/>
      <c r="FW22" s="154"/>
      <c r="FX22" s="154"/>
      <c r="FY22" s="154"/>
      <c r="FZ22" s="154"/>
      <c r="GA22" s="154"/>
      <c r="GB22" s="154"/>
      <c r="GC22" s="154"/>
      <c r="GD22" s="154"/>
      <c r="GE22" s="154"/>
      <c r="GF22" s="154"/>
      <c r="GG22" s="154"/>
      <c r="GH22" s="154"/>
      <c r="GI22" s="154"/>
      <c r="GJ22" s="154"/>
      <c r="GK22" s="154"/>
      <c r="GL22" s="154"/>
      <c r="GM22" s="154"/>
      <c r="GN22" s="154"/>
      <c r="GO22" s="154"/>
      <c r="GP22" s="154"/>
      <c r="GQ22" s="154"/>
      <c r="GR22" s="154"/>
      <c r="GS22" s="154"/>
      <c r="GT22" s="154"/>
      <c r="GU22" s="154"/>
      <c r="GV22" s="154"/>
      <c r="GW22" s="154"/>
      <c r="GX22" s="154"/>
      <c r="GY22" s="154"/>
      <c r="GZ22" s="154"/>
      <c r="HA22" s="154"/>
      <c r="HB22" s="154"/>
      <c r="HC22" s="154"/>
      <c r="HD22" s="154"/>
      <c r="HE22" s="154"/>
      <c r="HF22" s="154"/>
      <c r="HG22" s="154"/>
      <c r="HH22" s="154"/>
      <c r="HI22" s="154"/>
      <c r="HJ22" s="154"/>
      <c r="HK22" s="154"/>
      <c r="HL22" s="154"/>
      <c r="HM22" s="154"/>
      <c r="HN22" s="154"/>
      <c r="HO22" s="154"/>
      <c r="HP22" s="154"/>
      <c r="HQ22" s="154"/>
      <c r="HR22" s="154"/>
      <c r="HS22" s="154"/>
      <c r="HT22" s="154"/>
      <c r="HU22" s="154"/>
      <c r="HV22" s="154"/>
      <c r="HW22" s="154"/>
      <c r="HX22" s="154"/>
      <c r="HY22" s="154"/>
      <c r="HZ22" s="154"/>
      <c r="IA22" s="154"/>
      <c r="IB22" s="154"/>
      <c r="IC22" s="154"/>
      <c r="ID22" s="154"/>
      <c r="IE22" s="154"/>
      <c r="IF22" s="154"/>
      <c r="IG22" s="154"/>
      <c r="IH22" s="154"/>
      <c r="II22" s="154"/>
      <c r="IJ22" s="154"/>
      <c r="IK22" s="154"/>
      <c r="IL22" s="154"/>
      <c r="IM22" s="154"/>
      <c r="IN22" s="154"/>
      <c r="IO22" s="154"/>
      <c r="IP22" s="154"/>
      <c r="IQ22" s="154"/>
      <c r="IR22" s="154"/>
      <c r="IS22" s="154"/>
      <c r="IT22" s="154"/>
    </row>
    <row r="23" spans="1:254" s="110" customFormat="1" ht="29.25" customHeight="1">
      <c r="A23" s="89" t="s">
        <v>171</v>
      </c>
      <c r="B23" s="150">
        <f t="shared" si="1"/>
        <v>783</v>
      </c>
      <c r="C23" s="150">
        <v>783</v>
      </c>
      <c r="D23" s="151">
        <v>0</v>
      </c>
      <c r="E23" s="348">
        <v>1006</v>
      </c>
      <c r="F23" s="348">
        <v>1002</v>
      </c>
      <c r="G23" s="347">
        <f t="shared" si="2"/>
        <v>4</v>
      </c>
      <c r="H23" s="123">
        <f t="shared" si="3"/>
        <v>219</v>
      </c>
      <c r="I23" s="86">
        <f>IF(C23=0,0,H23/C23*100)</f>
        <v>27.97</v>
      </c>
      <c r="J23" s="156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4"/>
      <c r="BQ23" s="154"/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154"/>
      <c r="EG23" s="154"/>
      <c r="EH23" s="154"/>
      <c r="EI23" s="154"/>
      <c r="EJ23" s="154"/>
      <c r="EK23" s="154"/>
      <c r="EL23" s="154"/>
      <c r="EM23" s="154"/>
      <c r="EN23" s="154"/>
      <c r="EO23" s="154"/>
      <c r="EP23" s="154"/>
      <c r="EQ23" s="154"/>
      <c r="ER23" s="154"/>
      <c r="ES23" s="154"/>
      <c r="ET23" s="154"/>
      <c r="EU23" s="154"/>
      <c r="EV23" s="154"/>
      <c r="EW23" s="154"/>
      <c r="EX23" s="154"/>
      <c r="EY23" s="154"/>
      <c r="EZ23" s="154"/>
      <c r="FA23" s="154"/>
      <c r="FB23" s="154"/>
      <c r="FC23" s="154"/>
      <c r="FD23" s="154"/>
      <c r="FE23" s="154"/>
      <c r="FF23" s="154"/>
      <c r="FG23" s="154"/>
      <c r="FH23" s="154"/>
      <c r="FI23" s="154"/>
      <c r="FJ23" s="154"/>
      <c r="FK23" s="154"/>
      <c r="FL23" s="154"/>
      <c r="FM23" s="154"/>
      <c r="FN23" s="154"/>
      <c r="FO23" s="154"/>
      <c r="FP23" s="154"/>
      <c r="FQ23" s="154"/>
      <c r="FR23" s="154"/>
      <c r="FS23" s="154"/>
      <c r="FT23" s="154"/>
      <c r="FU23" s="154"/>
      <c r="FV23" s="154"/>
      <c r="FW23" s="154"/>
      <c r="FX23" s="154"/>
      <c r="FY23" s="154"/>
      <c r="FZ23" s="154"/>
      <c r="GA23" s="154"/>
      <c r="GB23" s="154"/>
      <c r="GC23" s="154"/>
      <c r="GD23" s="154"/>
      <c r="GE23" s="154"/>
      <c r="GF23" s="154"/>
      <c r="GG23" s="154"/>
      <c r="GH23" s="154"/>
      <c r="GI23" s="154"/>
      <c r="GJ23" s="154"/>
      <c r="GK23" s="154"/>
      <c r="GL23" s="154"/>
      <c r="GM23" s="154"/>
      <c r="GN23" s="154"/>
      <c r="GO23" s="154"/>
      <c r="GP23" s="154"/>
      <c r="GQ23" s="154"/>
      <c r="GR23" s="154"/>
      <c r="GS23" s="154"/>
      <c r="GT23" s="154"/>
      <c r="GU23" s="154"/>
      <c r="GV23" s="154"/>
      <c r="GW23" s="154"/>
      <c r="GX23" s="154"/>
      <c r="GY23" s="154"/>
      <c r="GZ23" s="154"/>
      <c r="HA23" s="154"/>
      <c r="HB23" s="154"/>
      <c r="HC23" s="154"/>
      <c r="HD23" s="154"/>
      <c r="HE23" s="154"/>
      <c r="HF23" s="154"/>
      <c r="HG23" s="154"/>
      <c r="HH23" s="154"/>
      <c r="HI23" s="154"/>
      <c r="HJ23" s="154"/>
      <c r="HK23" s="154"/>
      <c r="HL23" s="154"/>
      <c r="HM23" s="154"/>
      <c r="HN23" s="154"/>
      <c r="HO23" s="154"/>
      <c r="HP23" s="154"/>
      <c r="HQ23" s="154"/>
      <c r="HR23" s="154"/>
      <c r="HS23" s="154"/>
      <c r="HT23" s="154"/>
      <c r="HU23" s="154"/>
      <c r="HV23" s="154"/>
      <c r="HW23" s="154"/>
      <c r="HX23" s="154"/>
      <c r="HY23" s="154"/>
      <c r="HZ23" s="154"/>
      <c r="IA23" s="154"/>
      <c r="IB23" s="154"/>
      <c r="IC23" s="154"/>
      <c r="ID23" s="154"/>
      <c r="IE23" s="154"/>
      <c r="IF23" s="154"/>
      <c r="IG23" s="154"/>
      <c r="IH23" s="154"/>
      <c r="II23" s="154"/>
      <c r="IJ23" s="154"/>
      <c r="IK23" s="154"/>
      <c r="IL23" s="154"/>
      <c r="IM23" s="154"/>
      <c r="IN23" s="154"/>
      <c r="IO23" s="154"/>
      <c r="IP23" s="154"/>
      <c r="IQ23" s="154"/>
      <c r="IR23" s="154"/>
      <c r="IS23" s="154"/>
      <c r="IT23" s="154"/>
    </row>
    <row r="24" spans="1:254" s="110" customFormat="1" ht="29.25" customHeight="1">
      <c r="A24" s="89" t="s">
        <v>172</v>
      </c>
      <c r="B24" s="150">
        <f t="shared" si="1"/>
        <v>666</v>
      </c>
      <c r="C24" s="150">
        <v>666</v>
      </c>
      <c r="D24" s="151">
        <v>0</v>
      </c>
      <c r="E24" s="348">
        <v>680</v>
      </c>
      <c r="F24" s="348">
        <v>680</v>
      </c>
      <c r="G24" s="347">
        <f t="shared" si="2"/>
        <v>0</v>
      </c>
      <c r="H24" s="123">
        <f t="shared" si="3"/>
        <v>14</v>
      </c>
      <c r="I24" s="86">
        <f t="shared" si="0"/>
        <v>2.1</v>
      </c>
      <c r="J24" s="156"/>
      <c r="K24" s="154"/>
      <c r="L24" s="154"/>
      <c r="M24" s="154"/>
      <c r="N24" s="154"/>
      <c r="O24" s="154"/>
      <c r="P24" s="154"/>
      <c r="Q24" s="154"/>
      <c r="R24" s="154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54"/>
      <c r="AR24" s="154"/>
      <c r="AS24" s="154"/>
      <c r="AT24" s="154"/>
      <c r="AU24" s="154"/>
      <c r="AV24" s="154"/>
      <c r="AW24" s="154"/>
      <c r="AX24" s="154"/>
      <c r="AY24" s="154"/>
      <c r="AZ24" s="154"/>
      <c r="BA24" s="154"/>
      <c r="BB24" s="154"/>
      <c r="BC24" s="154"/>
      <c r="BD24" s="154"/>
      <c r="BE24" s="154"/>
      <c r="BF24" s="154"/>
      <c r="BG24" s="154"/>
      <c r="BH24" s="154"/>
      <c r="BI24" s="154"/>
      <c r="BJ24" s="154"/>
      <c r="BK24" s="154"/>
      <c r="BL24" s="154"/>
      <c r="BM24" s="154"/>
      <c r="BN24" s="154"/>
      <c r="BO24" s="154"/>
      <c r="BP24" s="154"/>
      <c r="BQ24" s="154"/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154"/>
      <c r="EG24" s="154"/>
      <c r="EH24" s="154"/>
      <c r="EI24" s="154"/>
      <c r="EJ24" s="154"/>
      <c r="EK24" s="154"/>
      <c r="EL24" s="154"/>
      <c r="EM24" s="154"/>
      <c r="EN24" s="154"/>
      <c r="EO24" s="154"/>
      <c r="EP24" s="154"/>
      <c r="EQ24" s="154"/>
      <c r="ER24" s="154"/>
      <c r="ES24" s="154"/>
      <c r="ET24" s="154"/>
      <c r="EU24" s="154"/>
      <c r="EV24" s="154"/>
      <c r="EW24" s="154"/>
      <c r="EX24" s="154"/>
      <c r="EY24" s="154"/>
      <c r="EZ24" s="154"/>
      <c r="FA24" s="154"/>
      <c r="FB24" s="154"/>
      <c r="FC24" s="154"/>
      <c r="FD24" s="154"/>
      <c r="FE24" s="154"/>
      <c r="FF24" s="154"/>
      <c r="FG24" s="154"/>
      <c r="FH24" s="154"/>
      <c r="FI24" s="154"/>
      <c r="FJ24" s="154"/>
      <c r="FK24" s="154"/>
      <c r="FL24" s="154"/>
      <c r="FM24" s="154"/>
      <c r="FN24" s="154"/>
      <c r="FO24" s="154"/>
      <c r="FP24" s="154"/>
      <c r="FQ24" s="154"/>
      <c r="FR24" s="154"/>
      <c r="FS24" s="154"/>
      <c r="FT24" s="154"/>
      <c r="FU24" s="154"/>
      <c r="FV24" s="154"/>
      <c r="FW24" s="154"/>
      <c r="FX24" s="154"/>
      <c r="FY24" s="154"/>
      <c r="FZ24" s="154"/>
      <c r="GA24" s="154"/>
      <c r="GB24" s="154"/>
      <c r="GC24" s="154"/>
      <c r="GD24" s="154"/>
      <c r="GE24" s="154"/>
      <c r="GF24" s="154"/>
      <c r="GG24" s="154"/>
      <c r="GH24" s="154"/>
      <c r="GI24" s="154"/>
      <c r="GJ24" s="154"/>
      <c r="GK24" s="154"/>
      <c r="GL24" s="154"/>
      <c r="GM24" s="154"/>
      <c r="GN24" s="154"/>
      <c r="GO24" s="154"/>
      <c r="GP24" s="154"/>
      <c r="GQ24" s="154"/>
      <c r="GR24" s="154"/>
      <c r="GS24" s="154"/>
      <c r="GT24" s="154"/>
      <c r="GU24" s="154"/>
      <c r="GV24" s="154"/>
      <c r="GW24" s="154"/>
      <c r="GX24" s="154"/>
      <c r="GY24" s="154"/>
      <c r="GZ24" s="154"/>
      <c r="HA24" s="154"/>
      <c r="HB24" s="154"/>
      <c r="HC24" s="154"/>
      <c r="HD24" s="154"/>
      <c r="HE24" s="154"/>
      <c r="HF24" s="154"/>
      <c r="HG24" s="154"/>
      <c r="HH24" s="154"/>
      <c r="HI24" s="154"/>
      <c r="HJ24" s="154"/>
      <c r="HK24" s="154"/>
      <c r="HL24" s="154"/>
      <c r="HM24" s="154"/>
      <c r="HN24" s="154"/>
      <c r="HO24" s="154"/>
      <c r="HP24" s="154"/>
      <c r="HQ24" s="154"/>
      <c r="HR24" s="154"/>
      <c r="HS24" s="154"/>
      <c r="HT24" s="154"/>
      <c r="HU24" s="154"/>
      <c r="HV24" s="154"/>
      <c r="HW24" s="154"/>
      <c r="HX24" s="154"/>
      <c r="HY24" s="154"/>
      <c r="HZ24" s="154"/>
      <c r="IA24" s="154"/>
      <c r="IB24" s="154"/>
      <c r="IC24" s="154"/>
      <c r="ID24" s="154"/>
      <c r="IE24" s="154"/>
      <c r="IF24" s="154"/>
      <c r="IG24" s="154"/>
      <c r="IH24" s="154"/>
      <c r="II24" s="154"/>
      <c r="IJ24" s="154"/>
      <c r="IK24" s="154"/>
      <c r="IL24" s="154"/>
      <c r="IM24" s="154"/>
      <c r="IN24" s="154"/>
      <c r="IO24" s="154"/>
      <c r="IP24" s="154"/>
      <c r="IQ24" s="154"/>
      <c r="IR24" s="154"/>
      <c r="IS24" s="154"/>
      <c r="IT24" s="154"/>
    </row>
    <row r="25" spans="1:254" s="110" customFormat="1" ht="23.25" customHeight="1">
      <c r="A25" s="217" t="s">
        <v>173</v>
      </c>
      <c r="B25" s="300">
        <f t="shared" si="1"/>
        <v>96</v>
      </c>
      <c r="C25" s="300">
        <v>96</v>
      </c>
      <c r="D25" s="299">
        <v>0</v>
      </c>
      <c r="E25" s="348">
        <v>98</v>
      </c>
      <c r="F25" s="357">
        <v>98</v>
      </c>
      <c r="G25" s="347">
        <f t="shared" si="2"/>
        <v>0</v>
      </c>
      <c r="H25" s="123">
        <f t="shared" si="3"/>
        <v>2</v>
      </c>
      <c r="I25" s="219">
        <f t="shared" si="0"/>
        <v>2.08</v>
      </c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4"/>
      <c r="DZ25" s="154"/>
      <c r="EA25" s="154"/>
      <c r="EB25" s="154"/>
      <c r="EC25" s="154"/>
      <c r="ED25" s="154"/>
      <c r="EE25" s="154"/>
      <c r="EF25" s="154"/>
      <c r="EG25" s="154"/>
      <c r="EH25" s="154"/>
      <c r="EI25" s="154"/>
      <c r="EJ25" s="154"/>
      <c r="EK25" s="154"/>
      <c r="EL25" s="154"/>
      <c r="EM25" s="154"/>
      <c r="EN25" s="154"/>
      <c r="EO25" s="154"/>
      <c r="EP25" s="154"/>
      <c r="EQ25" s="154"/>
      <c r="ER25" s="154"/>
      <c r="ES25" s="154"/>
      <c r="ET25" s="154"/>
      <c r="EU25" s="154"/>
      <c r="EV25" s="154"/>
      <c r="EW25" s="154"/>
      <c r="EX25" s="154"/>
      <c r="EY25" s="154"/>
      <c r="EZ25" s="154"/>
      <c r="FA25" s="154"/>
      <c r="FB25" s="154"/>
      <c r="FC25" s="154"/>
      <c r="FD25" s="154"/>
      <c r="FE25" s="154"/>
      <c r="FF25" s="154"/>
      <c r="FG25" s="154"/>
      <c r="FH25" s="154"/>
      <c r="FI25" s="154"/>
      <c r="FJ25" s="154"/>
      <c r="FK25" s="154"/>
      <c r="FL25" s="154"/>
      <c r="FM25" s="154"/>
      <c r="FN25" s="154"/>
      <c r="FO25" s="154"/>
      <c r="FP25" s="154"/>
      <c r="FQ25" s="154"/>
      <c r="FR25" s="154"/>
      <c r="FS25" s="154"/>
      <c r="FT25" s="154"/>
      <c r="FU25" s="154"/>
      <c r="FV25" s="154"/>
      <c r="FW25" s="154"/>
      <c r="FX25" s="154"/>
      <c r="FY25" s="154"/>
      <c r="FZ25" s="154"/>
      <c r="GA25" s="154"/>
      <c r="GB25" s="154"/>
      <c r="GC25" s="154"/>
      <c r="GD25" s="154"/>
      <c r="GE25" s="154"/>
      <c r="GF25" s="154"/>
      <c r="GG25" s="154"/>
      <c r="GH25" s="154"/>
      <c r="GI25" s="154"/>
      <c r="GJ25" s="154"/>
      <c r="GK25" s="154"/>
      <c r="GL25" s="154"/>
      <c r="GM25" s="154"/>
      <c r="GN25" s="154"/>
      <c r="GO25" s="154"/>
      <c r="GP25" s="154"/>
      <c r="GQ25" s="154"/>
      <c r="GR25" s="154"/>
      <c r="GS25" s="154"/>
      <c r="GT25" s="154"/>
      <c r="GU25" s="154"/>
      <c r="GV25" s="154"/>
      <c r="GW25" s="154"/>
      <c r="GX25" s="154"/>
      <c r="GY25" s="154"/>
      <c r="GZ25" s="154"/>
      <c r="HA25" s="154"/>
      <c r="HB25" s="154"/>
      <c r="HC25" s="154"/>
      <c r="HD25" s="154"/>
      <c r="HE25" s="154"/>
      <c r="HF25" s="154"/>
      <c r="HG25" s="154"/>
      <c r="HH25" s="154"/>
      <c r="HI25" s="154"/>
      <c r="HJ25" s="154"/>
      <c r="HK25" s="154"/>
      <c r="HL25" s="154"/>
      <c r="HM25" s="154"/>
      <c r="HN25" s="154"/>
      <c r="HO25" s="154"/>
      <c r="HP25" s="154"/>
      <c r="HQ25" s="154"/>
      <c r="HR25" s="154"/>
      <c r="HS25" s="154"/>
      <c r="HT25" s="154"/>
      <c r="HU25" s="154"/>
      <c r="HV25" s="154"/>
      <c r="HW25" s="154"/>
      <c r="HX25" s="154"/>
      <c r="HY25" s="154"/>
      <c r="HZ25" s="154"/>
      <c r="IA25" s="154"/>
      <c r="IB25" s="154"/>
      <c r="IC25" s="154"/>
      <c r="ID25" s="154"/>
      <c r="IE25" s="154"/>
      <c r="IF25" s="154"/>
      <c r="IG25" s="154"/>
      <c r="IH25" s="154"/>
      <c r="II25" s="154"/>
      <c r="IJ25" s="154"/>
      <c r="IK25" s="154"/>
      <c r="IL25" s="154"/>
      <c r="IM25" s="154"/>
      <c r="IN25" s="154"/>
      <c r="IO25" s="154"/>
      <c r="IP25" s="154"/>
      <c r="IQ25" s="154"/>
      <c r="IR25" s="154"/>
      <c r="IS25" s="154"/>
      <c r="IT25" s="154"/>
    </row>
    <row r="26" spans="1:254" s="110" customFormat="1" ht="23.25" customHeight="1">
      <c r="A26" s="89" t="s">
        <v>174</v>
      </c>
      <c r="B26" s="150">
        <f t="shared" si="1"/>
        <v>2311</v>
      </c>
      <c r="C26" s="150">
        <v>2150</v>
      </c>
      <c r="D26" s="132">
        <v>161</v>
      </c>
      <c r="E26" s="348">
        <v>1300</v>
      </c>
      <c r="F26" s="348">
        <v>1300</v>
      </c>
      <c r="G26" s="347">
        <f t="shared" si="2"/>
        <v>0</v>
      </c>
      <c r="H26" s="123">
        <f t="shared" si="3"/>
        <v>-850</v>
      </c>
      <c r="I26" s="86">
        <f t="shared" si="0"/>
        <v>-39.53</v>
      </c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4"/>
      <c r="DZ26" s="154"/>
      <c r="EA26" s="154"/>
      <c r="EB26" s="154"/>
      <c r="EC26" s="154"/>
      <c r="ED26" s="154"/>
      <c r="EE26" s="154"/>
      <c r="EF26" s="154"/>
      <c r="EG26" s="154"/>
      <c r="EH26" s="154"/>
      <c r="EI26" s="154"/>
      <c r="EJ26" s="154"/>
      <c r="EK26" s="154"/>
      <c r="EL26" s="154"/>
      <c r="EM26" s="154"/>
      <c r="EN26" s="154"/>
      <c r="EO26" s="154"/>
      <c r="EP26" s="154"/>
      <c r="EQ26" s="154"/>
      <c r="ER26" s="154"/>
      <c r="ES26" s="154"/>
      <c r="ET26" s="154"/>
      <c r="EU26" s="154"/>
      <c r="EV26" s="154"/>
      <c r="EW26" s="154"/>
      <c r="EX26" s="154"/>
      <c r="EY26" s="154"/>
      <c r="EZ26" s="154"/>
      <c r="FA26" s="154"/>
      <c r="FB26" s="154"/>
      <c r="FC26" s="154"/>
      <c r="FD26" s="154"/>
      <c r="FE26" s="154"/>
      <c r="FF26" s="154"/>
      <c r="FG26" s="154"/>
      <c r="FH26" s="154"/>
      <c r="FI26" s="154"/>
      <c r="FJ26" s="154"/>
      <c r="FK26" s="154"/>
      <c r="FL26" s="154"/>
      <c r="FM26" s="154"/>
      <c r="FN26" s="154"/>
      <c r="FO26" s="154"/>
      <c r="FP26" s="154"/>
      <c r="FQ26" s="154"/>
      <c r="FR26" s="154"/>
      <c r="FS26" s="154"/>
      <c r="FT26" s="154"/>
      <c r="FU26" s="154"/>
      <c r="FV26" s="154"/>
      <c r="FW26" s="154"/>
      <c r="FX26" s="154"/>
      <c r="FY26" s="154"/>
      <c r="FZ26" s="154"/>
      <c r="GA26" s="154"/>
      <c r="GB26" s="154"/>
      <c r="GC26" s="154"/>
      <c r="GD26" s="154"/>
      <c r="GE26" s="154"/>
      <c r="GF26" s="154"/>
      <c r="GG26" s="154"/>
      <c r="GH26" s="154"/>
      <c r="GI26" s="154"/>
      <c r="GJ26" s="154"/>
      <c r="GK26" s="154"/>
      <c r="GL26" s="154"/>
      <c r="GM26" s="154"/>
      <c r="GN26" s="154"/>
      <c r="GO26" s="154"/>
      <c r="GP26" s="154"/>
      <c r="GQ26" s="154"/>
      <c r="GR26" s="154"/>
      <c r="GS26" s="154"/>
      <c r="GT26" s="154"/>
      <c r="GU26" s="154"/>
      <c r="GV26" s="154"/>
      <c r="GW26" s="154"/>
      <c r="GX26" s="154"/>
      <c r="GY26" s="154"/>
      <c r="GZ26" s="154"/>
      <c r="HA26" s="154"/>
      <c r="HB26" s="154"/>
      <c r="HC26" s="154"/>
      <c r="HD26" s="154"/>
      <c r="HE26" s="154"/>
      <c r="HF26" s="154"/>
      <c r="HG26" s="154"/>
      <c r="HH26" s="154"/>
      <c r="HI26" s="154"/>
      <c r="HJ26" s="154"/>
      <c r="HK26" s="154"/>
      <c r="HL26" s="154"/>
      <c r="HM26" s="154"/>
      <c r="HN26" s="154"/>
      <c r="HO26" s="154"/>
      <c r="HP26" s="154"/>
      <c r="HQ26" s="154"/>
      <c r="HR26" s="154"/>
      <c r="HS26" s="154"/>
      <c r="HT26" s="154"/>
      <c r="HU26" s="154"/>
      <c r="HV26" s="154"/>
      <c r="HW26" s="154"/>
      <c r="HX26" s="154"/>
      <c r="HY26" s="154"/>
      <c r="HZ26" s="154"/>
      <c r="IA26" s="154"/>
      <c r="IB26" s="154"/>
      <c r="IC26" s="154"/>
      <c r="ID26" s="154"/>
      <c r="IE26" s="154"/>
      <c r="IF26" s="154"/>
      <c r="IG26" s="154"/>
      <c r="IH26" s="154"/>
      <c r="II26" s="154"/>
      <c r="IJ26" s="154"/>
      <c r="IK26" s="154"/>
      <c r="IL26" s="154"/>
      <c r="IM26" s="154"/>
      <c r="IN26" s="154"/>
      <c r="IO26" s="154"/>
      <c r="IP26" s="154"/>
      <c r="IQ26" s="154"/>
      <c r="IR26" s="154"/>
      <c r="IS26" s="154"/>
      <c r="IT26" s="154"/>
    </row>
    <row r="27" spans="1:255" ht="29.25" customHeight="1" thickBot="1">
      <c r="A27" s="353" t="s">
        <v>257</v>
      </c>
      <c r="B27" s="350">
        <f t="shared" si="1"/>
        <v>3200</v>
      </c>
      <c r="C27" s="350">
        <v>3200</v>
      </c>
      <c r="D27" s="354"/>
      <c r="E27" s="354">
        <v>3935</v>
      </c>
      <c r="F27" s="350">
        <v>2689</v>
      </c>
      <c r="G27" s="350">
        <f t="shared" si="2"/>
        <v>1246</v>
      </c>
      <c r="H27" s="387">
        <f t="shared" si="3"/>
        <v>-511</v>
      </c>
      <c r="I27" s="87">
        <f t="shared" si="0"/>
        <v>-15.97</v>
      </c>
      <c r="J27" s="19"/>
      <c r="K27" s="19"/>
      <c r="L27" s="19"/>
      <c r="M27" s="20"/>
      <c r="N27" s="19"/>
      <c r="IU27" s="1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</sheetData>
  <sheetProtection/>
  <mergeCells count="6">
    <mergeCell ref="H3:I3"/>
    <mergeCell ref="A1:I1"/>
    <mergeCell ref="F2:I2"/>
    <mergeCell ref="A3:A4"/>
    <mergeCell ref="B3:D3"/>
    <mergeCell ref="E3:G3"/>
  </mergeCells>
  <printOptions horizontalCentered="1"/>
  <pageMargins left="0.5506944444444445" right="0.5506944444444445" top="0.5902777777777778" bottom="0.5902777777777778" header="0.5111111111111111" footer="0.5111111111111111"/>
  <pageSetup firstPageNumber="11" useFirstPageNumber="1" fitToHeight="1" fitToWidth="1" horizontalDpi="600" verticalDpi="600" orientation="portrait" paperSize="9" scale="90" r:id="rId1"/>
  <headerFooter alignWithMargins="0">
    <oddFooter>&amp;C第4页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S39"/>
  <sheetViews>
    <sheetView showZeros="0" zoomScalePageLayoutView="0" workbookViewId="0" topLeftCell="A1">
      <pane xSplit="1" ySplit="3" topLeftCell="B19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/>
  <cols>
    <col min="1" max="1" width="42.375" style="10" customWidth="1"/>
    <col min="2" max="2" width="34.625" style="10" customWidth="1"/>
    <col min="3" max="12" width="7.75390625" style="10" customWidth="1"/>
    <col min="13" max="13" width="9.00390625" style="10" customWidth="1"/>
    <col min="14" max="16" width="9.00390625" style="10" hidden="1" customWidth="1"/>
    <col min="17" max="253" width="9.00390625" style="10" customWidth="1"/>
  </cols>
  <sheetData>
    <row r="1" spans="1:2" s="177" customFormat="1" ht="34.5" customHeight="1">
      <c r="A1" s="407" t="s">
        <v>297</v>
      </c>
      <c r="B1" s="407"/>
    </row>
    <row r="2" spans="1:2" s="110" customFormat="1" ht="21" customHeight="1">
      <c r="A2" s="58" t="s">
        <v>124</v>
      </c>
      <c r="B2" s="168" t="s">
        <v>209</v>
      </c>
    </row>
    <row r="3" spans="1:253" s="105" customFormat="1" ht="19.5" customHeight="1">
      <c r="A3" s="160" t="s">
        <v>195</v>
      </c>
      <c r="B3" s="161" t="s">
        <v>212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</row>
    <row r="4" spans="1:253" s="105" customFormat="1" ht="17.25" customHeight="1">
      <c r="A4" s="99" t="s">
        <v>54</v>
      </c>
      <c r="B4" s="207">
        <f>'18一般预算收入'!C11</f>
        <v>31630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</row>
    <row r="5" spans="1:2" ht="17.25" customHeight="1">
      <c r="A5" s="213" t="s">
        <v>216</v>
      </c>
      <c r="B5" s="205">
        <f>SUM(B6,B7,B18)</f>
        <v>48761</v>
      </c>
    </row>
    <row r="6" spans="1:2" ht="17.25" customHeight="1">
      <c r="A6" s="216" t="s">
        <v>237</v>
      </c>
      <c r="B6" s="205">
        <v>1696</v>
      </c>
    </row>
    <row r="7" spans="1:12" ht="17.25" customHeight="1">
      <c r="A7" s="215" t="s">
        <v>236</v>
      </c>
      <c r="B7" s="205">
        <f>SUM(B8:B17)</f>
        <v>38682</v>
      </c>
      <c r="C7" s="11"/>
      <c r="D7" s="11"/>
      <c r="E7" s="11"/>
      <c r="G7" s="12"/>
      <c r="H7" s="12"/>
      <c r="I7" s="12"/>
      <c r="J7" s="12"/>
      <c r="L7" s="12"/>
    </row>
    <row r="8" spans="1:12" ht="17.25" customHeight="1">
      <c r="A8" s="97" t="s">
        <v>56</v>
      </c>
      <c r="B8" s="206">
        <v>0</v>
      </c>
      <c r="C8" s="11"/>
      <c r="D8" s="11"/>
      <c r="E8" s="11"/>
      <c r="G8" s="12"/>
      <c r="H8" s="12"/>
      <c r="I8" s="12"/>
      <c r="J8" s="12"/>
      <c r="L8" s="12"/>
    </row>
    <row r="9" spans="1:12" ht="17.25" customHeight="1">
      <c r="A9" s="97" t="s">
        <v>57</v>
      </c>
      <c r="B9" s="361">
        <v>11882</v>
      </c>
      <c r="C9" s="11"/>
      <c r="D9" s="11"/>
      <c r="E9" s="11"/>
      <c r="G9" s="12"/>
      <c r="H9" s="12"/>
      <c r="I9" s="12"/>
      <c r="J9" s="12"/>
      <c r="L9" s="12"/>
    </row>
    <row r="10" spans="1:12" ht="17.25" customHeight="1">
      <c r="A10" s="97" t="s">
        <v>58</v>
      </c>
      <c r="B10" s="361">
        <v>1600</v>
      </c>
      <c r="C10" s="11"/>
      <c r="D10" s="11"/>
      <c r="E10" s="11"/>
      <c r="G10" s="12"/>
      <c r="H10" s="12"/>
      <c r="I10" s="12"/>
      <c r="J10" s="12"/>
      <c r="L10" s="12"/>
    </row>
    <row r="11" spans="1:12" ht="17.25" customHeight="1">
      <c r="A11" s="97" t="s">
        <v>59</v>
      </c>
      <c r="B11" s="361">
        <v>8000</v>
      </c>
      <c r="C11" s="11"/>
      <c r="D11" s="11"/>
      <c r="E11" s="11"/>
      <c r="G11" s="12"/>
      <c r="H11" s="12"/>
      <c r="I11" s="12"/>
      <c r="J11" s="12"/>
      <c r="L11" s="12"/>
    </row>
    <row r="12" spans="1:12" ht="17.25" customHeight="1">
      <c r="A12" s="97" t="s">
        <v>60</v>
      </c>
      <c r="B12" s="361"/>
      <c r="C12" s="11"/>
      <c r="D12" s="11"/>
      <c r="E12" s="11"/>
      <c r="G12" s="12"/>
      <c r="H12" s="12"/>
      <c r="I12" s="12"/>
      <c r="J12" s="12"/>
      <c r="L12" s="12"/>
    </row>
    <row r="13" spans="1:12" ht="17.25" customHeight="1">
      <c r="A13" s="97" t="s">
        <v>61</v>
      </c>
      <c r="B13" s="361">
        <v>4300</v>
      </c>
      <c r="C13" s="11"/>
      <c r="D13" s="11"/>
      <c r="E13" s="11"/>
      <c r="G13" s="12"/>
      <c r="H13" s="12"/>
      <c r="I13" s="12"/>
      <c r="J13" s="12"/>
      <c r="L13" s="12"/>
    </row>
    <row r="14" spans="1:12" ht="17.25" customHeight="1">
      <c r="A14" s="97" t="s">
        <v>62</v>
      </c>
      <c r="B14" s="361">
        <v>2500</v>
      </c>
      <c r="C14" s="11"/>
      <c r="D14" s="11"/>
      <c r="E14" s="11"/>
      <c r="G14" s="12"/>
      <c r="H14" s="12"/>
      <c r="I14" s="12"/>
      <c r="J14" s="12"/>
      <c r="L14" s="12"/>
    </row>
    <row r="15" spans="1:12" ht="17.25" customHeight="1">
      <c r="A15" s="97" t="s">
        <v>63</v>
      </c>
      <c r="B15" s="362"/>
      <c r="C15" s="11"/>
      <c r="D15" s="11"/>
      <c r="E15" s="11"/>
      <c r="G15" s="12"/>
      <c r="H15" s="12"/>
      <c r="I15" s="12"/>
      <c r="J15" s="12"/>
      <c r="L15" s="12"/>
    </row>
    <row r="16" spans="1:12" ht="17.25" customHeight="1">
      <c r="A16" s="97" t="s">
        <v>64</v>
      </c>
      <c r="B16" s="362">
        <v>8600</v>
      </c>
      <c r="C16" s="11"/>
      <c r="D16" s="11"/>
      <c r="E16" s="11"/>
      <c r="G16" s="12"/>
      <c r="H16" s="12"/>
      <c r="I16" s="12"/>
      <c r="J16" s="12"/>
      <c r="L16" s="12"/>
    </row>
    <row r="17" spans="1:12" ht="17.25" customHeight="1">
      <c r="A17" s="97" t="s">
        <v>65</v>
      </c>
      <c r="B17" s="361">
        <v>1800</v>
      </c>
      <c r="C17" s="11"/>
      <c r="D17" s="11"/>
      <c r="E17" s="11"/>
      <c r="G17" s="12"/>
      <c r="H17" s="12"/>
      <c r="I17" s="12"/>
      <c r="J17" s="12"/>
      <c r="L17" s="12"/>
    </row>
    <row r="18" spans="1:12" ht="17.25" customHeight="1">
      <c r="A18" s="216" t="s">
        <v>238</v>
      </c>
      <c r="B18" s="363">
        <f>'18一般预算支出 '!G5</f>
        <v>8383</v>
      </c>
      <c r="C18" s="11"/>
      <c r="D18" s="11"/>
      <c r="E18" s="11"/>
      <c r="G18" s="12"/>
      <c r="H18" s="12"/>
      <c r="I18" s="12"/>
      <c r="J18" s="12"/>
      <c r="L18" s="12"/>
    </row>
    <row r="19" spans="1:12" ht="17.25" customHeight="1">
      <c r="A19" s="214" t="s">
        <v>239</v>
      </c>
      <c r="B19" s="363"/>
      <c r="C19" s="11"/>
      <c r="D19" s="11"/>
      <c r="E19" s="11"/>
      <c r="G19" s="12"/>
      <c r="H19" s="12"/>
      <c r="I19" s="12"/>
      <c r="J19" s="12"/>
      <c r="L19" s="12"/>
    </row>
    <row r="20" spans="1:12" ht="17.25" customHeight="1">
      <c r="A20" s="213" t="s">
        <v>240</v>
      </c>
      <c r="B20" s="363"/>
      <c r="C20" s="11"/>
      <c r="D20" s="11"/>
      <c r="E20" s="11"/>
      <c r="G20" s="12"/>
      <c r="H20" s="12"/>
      <c r="I20" s="12"/>
      <c r="J20" s="12"/>
      <c r="L20" s="12"/>
    </row>
    <row r="21" spans="1:12" ht="17.25" customHeight="1">
      <c r="A21" s="213" t="s">
        <v>241</v>
      </c>
      <c r="B21" s="363">
        <v>9277</v>
      </c>
      <c r="C21" s="11"/>
      <c r="D21" s="11"/>
      <c r="E21" s="11"/>
      <c r="G21" s="12"/>
      <c r="H21" s="12"/>
      <c r="I21" s="12"/>
      <c r="J21" s="12"/>
      <c r="L21" s="12"/>
    </row>
    <row r="22" spans="1:12" ht="17.25" customHeight="1">
      <c r="A22" s="95" t="s">
        <v>210</v>
      </c>
      <c r="B22" s="363"/>
      <c r="C22" s="11"/>
      <c r="D22" s="11"/>
      <c r="E22" s="11"/>
      <c r="G22" s="12"/>
      <c r="H22" s="12"/>
      <c r="I22" s="12"/>
      <c r="J22" s="12"/>
      <c r="L22" s="12"/>
    </row>
    <row r="23" spans="1:12" ht="17.25" customHeight="1">
      <c r="A23" s="213" t="s">
        <v>242</v>
      </c>
      <c r="B23" s="363"/>
      <c r="C23" s="11"/>
      <c r="D23" s="11"/>
      <c r="E23" s="11"/>
      <c r="G23" s="12"/>
      <c r="H23" s="12"/>
      <c r="I23" s="12"/>
      <c r="J23" s="12"/>
      <c r="L23" s="12"/>
    </row>
    <row r="24" spans="1:12" ht="17.25" customHeight="1">
      <c r="A24" s="99" t="s">
        <v>196</v>
      </c>
      <c r="B24" s="364">
        <f>SUM(B19:B23)+B5+B4</f>
        <v>89668</v>
      </c>
      <c r="C24" s="12"/>
      <c r="D24" s="12"/>
      <c r="E24" s="12"/>
      <c r="F24" s="13"/>
      <c r="G24" s="12"/>
      <c r="H24" s="12"/>
      <c r="I24" s="12"/>
      <c r="J24" s="12"/>
      <c r="K24" s="13"/>
      <c r="L24" s="12"/>
    </row>
    <row r="25" spans="1:2" ht="17.25" customHeight="1">
      <c r="A25" s="95" t="s">
        <v>67</v>
      </c>
      <c r="B25" s="364">
        <f>'18一般预算支出 '!E5</f>
        <v>86668</v>
      </c>
    </row>
    <row r="26" spans="1:2" ht="17.25" customHeight="1">
      <c r="A26" s="214" t="s">
        <v>224</v>
      </c>
      <c r="B26" s="363">
        <v>3000</v>
      </c>
    </row>
    <row r="27" spans="1:2" ht="17.25" customHeight="1">
      <c r="A27" s="216" t="s">
        <v>243</v>
      </c>
      <c r="B27" s="205">
        <v>3000</v>
      </c>
    </row>
    <row r="28" spans="1:2" ht="17.25" customHeight="1">
      <c r="A28" s="101" t="s">
        <v>69</v>
      </c>
      <c r="B28" s="205">
        <v>3000</v>
      </c>
    </row>
    <row r="29" spans="1:2" ht="17.25" customHeight="1">
      <c r="A29" s="101" t="s">
        <v>70</v>
      </c>
      <c r="B29" s="205"/>
    </row>
    <row r="30" spans="1:2" ht="17.25" customHeight="1">
      <c r="A30" s="97" t="s">
        <v>71</v>
      </c>
      <c r="B30" s="205"/>
    </row>
    <row r="31" spans="1:2" ht="17.25" customHeight="1">
      <c r="A31" s="97" t="s">
        <v>72</v>
      </c>
      <c r="B31" s="205">
        <v>0</v>
      </c>
    </row>
    <row r="32" spans="1:2" ht="17.25" customHeight="1">
      <c r="A32" s="214" t="s">
        <v>244</v>
      </c>
      <c r="B32" s="205"/>
    </row>
    <row r="33" spans="1:2" ht="17.25" customHeight="1">
      <c r="A33" s="214" t="s">
        <v>245</v>
      </c>
      <c r="B33" s="205">
        <v>0</v>
      </c>
    </row>
    <row r="34" spans="1:2" ht="17.25" customHeight="1">
      <c r="A34" s="214" t="s">
        <v>246</v>
      </c>
      <c r="B34" s="205"/>
    </row>
    <row r="35" spans="1:2" ht="17.25" customHeight="1">
      <c r="A35" s="214" t="s">
        <v>247</v>
      </c>
      <c r="B35" s="205"/>
    </row>
    <row r="36" spans="1:3" ht="17.25" customHeight="1">
      <c r="A36" s="99" t="s">
        <v>197</v>
      </c>
      <c r="B36" s="207">
        <f>SUM(B25:B26,B32:B35)</f>
        <v>89668</v>
      </c>
      <c r="C36" s="339"/>
    </row>
    <row r="37" spans="1:2" ht="17.25" customHeight="1">
      <c r="A37" s="99" t="s">
        <v>198</v>
      </c>
      <c r="B37" s="207">
        <f>B24-B36</f>
        <v>0</v>
      </c>
    </row>
    <row r="38" spans="1:2" ht="17.25" customHeight="1">
      <c r="A38" s="102" t="s">
        <v>153</v>
      </c>
      <c r="B38" s="208">
        <f>B37-B39</f>
        <v>0</v>
      </c>
    </row>
    <row r="39" spans="1:2" ht="17.25" customHeight="1">
      <c r="A39" s="107" t="s">
        <v>74</v>
      </c>
      <c r="B39" s="209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22.5" customHeight="1"/>
    <row r="51" ht="22.5" customHeight="1"/>
  </sheetData>
  <sheetProtection/>
  <mergeCells count="1">
    <mergeCell ref="A1:B1"/>
  </mergeCells>
  <printOptions horizontalCentered="1"/>
  <pageMargins left="0.5506944444444445" right="0.5506944444444445" top="0.5902777777777778" bottom="0.5902777777777778" header="0.5111111111111111" footer="0.5111111111111111"/>
  <pageSetup firstPageNumber="11" useFirstPageNumber="1" fitToHeight="1" fitToWidth="1" horizontalDpi="600" verticalDpi="600" orientation="portrait" paperSize="9" r:id="rId1"/>
  <headerFooter alignWithMargins="0">
    <oddFooter>&amp;C第5页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V52"/>
  <sheetViews>
    <sheetView showZeros="0" zoomScalePageLayoutView="0" workbookViewId="0" topLeftCell="A1">
      <pane xSplit="1" ySplit="3" topLeftCell="B4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/>
  <cols>
    <col min="1" max="1" width="42.375" style="10" customWidth="1"/>
    <col min="2" max="2" width="29.50390625" style="10" customWidth="1"/>
    <col min="3" max="12" width="7.75390625" style="10" customWidth="1"/>
    <col min="13" max="13" width="9.00390625" style="10" customWidth="1"/>
    <col min="14" max="16" width="9.00390625" style="10" hidden="1" customWidth="1"/>
    <col min="17" max="16384" width="9.00390625" style="10" customWidth="1"/>
  </cols>
  <sheetData>
    <row r="1" spans="1:2" s="177" customFormat="1" ht="34.5" customHeight="1">
      <c r="A1" s="407" t="s">
        <v>298</v>
      </c>
      <c r="B1" s="407"/>
    </row>
    <row r="2" spans="1:2" s="110" customFormat="1" ht="21" customHeight="1">
      <c r="A2" s="58" t="s">
        <v>124</v>
      </c>
      <c r="B2" s="168" t="s">
        <v>209</v>
      </c>
    </row>
    <row r="3" spans="1:2" s="104" customFormat="1" ht="19.5" customHeight="1">
      <c r="A3" s="160" t="s">
        <v>195</v>
      </c>
      <c r="B3" s="161" t="s">
        <v>213</v>
      </c>
    </row>
    <row r="4" spans="1:2" s="104" customFormat="1" ht="17.25" customHeight="1">
      <c r="A4" s="99" t="s">
        <v>54</v>
      </c>
      <c r="B4" s="100">
        <f>'18一般预算收入 本级'!C11</f>
        <v>23767</v>
      </c>
    </row>
    <row r="5" spans="1:2" ht="17.25" customHeight="1">
      <c r="A5" s="213" t="s">
        <v>216</v>
      </c>
      <c r="B5" s="96">
        <f>SUM(B6,B7,B18)</f>
        <v>48761</v>
      </c>
    </row>
    <row r="6" spans="1:2" ht="17.25" customHeight="1">
      <c r="A6" s="216" t="s">
        <v>217</v>
      </c>
      <c r="B6" s="96">
        <f>'18一般收支平衡表'!B6</f>
        <v>1696</v>
      </c>
    </row>
    <row r="7" spans="1:12" ht="17.25" customHeight="1">
      <c r="A7" s="216" t="s">
        <v>248</v>
      </c>
      <c r="B7" s="96">
        <f>SUM(B8:B17)</f>
        <v>38682</v>
      </c>
      <c r="C7" s="11"/>
      <c r="D7" s="11"/>
      <c r="E7" s="11"/>
      <c r="G7" s="12"/>
      <c r="H7" s="12"/>
      <c r="I7" s="12"/>
      <c r="J7" s="12"/>
      <c r="L7" s="12"/>
    </row>
    <row r="8" spans="1:256" ht="17.25" customHeight="1">
      <c r="A8" s="97" t="s">
        <v>56</v>
      </c>
      <c r="B8" s="212">
        <f>'18一般收支平衡表'!B8</f>
        <v>0</v>
      </c>
      <c r="C8" s="11"/>
      <c r="D8" s="11"/>
      <c r="E8" s="11"/>
      <c r="G8" s="12"/>
      <c r="H8" s="12"/>
      <c r="I8" s="12"/>
      <c r="J8" s="12"/>
      <c r="L8" s="12"/>
      <c r="IT8"/>
      <c r="IU8"/>
      <c r="IV8"/>
    </row>
    <row r="9" spans="1:256" ht="17.25" customHeight="1">
      <c r="A9" s="97" t="s">
        <v>57</v>
      </c>
      <c r="B9" s="212">
        <f>'18一般收支平衡表'!B9</f>
        <v>11882</v>
      </c>
      <c r="C9" s="11"/>
      <c r="D9" s="11"/>
      <c r="E9" s="11"/>
      <c r="G9" s="12"/>
      <c r="H9" s="12"/>
      <c r="I9" s="12"/>
      <c r="J9" s="12"/>
      <c r="L9" s="12"/>
      <c r="IT9"/>
      <c r="IU9"/>
      <c r="IV9"/>
    </row>
    <row r="10" spans="1:256" ht="17.25" customHeight="1">
      <c r="A10" s="97" t="s">
        <v>58</v>
      </c>
      <c r="B10" s="212">
        <f>'18一般收支平衡表'!B10</f>
        <v>1600</v>
      </c>
      <c r="C10" s="11"/>
      <c r="D10" s="11"/>
      <c r="E10" s="11"/>
      <c r="G10" s="12"/>
      <c r="H10" s="12"/>
      <c r="I10" s="12"/>
      <c r="J10" s="12"/>
      <c r="L10" s="12"/>
      <c r="IT10"/>
      <c r="IU10"/>
      <c r="IV10"/>
    </row>
    <row r="11" spans="1:256" ht="17.25" customHeight="1">
      <c r="A11" s="97" t="s">
        <v>59</v>
      </c>
      <c r="B11" s="212">
        <f>'18一般收支平衡表'!B11</f>
        <v>8000</v>
      </c>
      <c r="C11" s="11"/>
      <c r="D11" s="11"/>
      <c r="E11" s="11"/>
      <c r="G11" s="12"/>
      <c r="H11" s="12"/>
      <c r="I11" s="12"/>
      <c r="J11" s="12"/>
      <c r="L11" s="12"/>
      <c r="IT11"/>
      <c r="IU11"/>
      <c r="IV11"/>
    </row>
    <row r="12" spans="1:256" ht="17.25" customHeight="1">
      <c r="A12" s="97" t="s">
        <v>60</v>
      </c>
      <c r="B12" s="212">
        <f>'18一般收支平衡表'!B12</f>
        <v>0</v>
      </c>
      <c r="C12" s="11"/>
      <c r="D12" s="11"/>
      <c r="E12" s="11"/>
      <c r="G12" s="12"/>
      <c r="H12" s="12"/>
      <c r="I12" s="12"/>
      <c r="J12" s="12"/>
      <c r="L12" s="12"/>
      <c r="IT12"/>
      <c r="IU12"/>
      <c r="IV12"/>
    </row>
    <row r="13" spans="1:256" ht="17.25" customHeight="1">
      <c r="A13" s="97" t="s">
        <v>61</v>
      </c>
      <c r="B13" s="212">
        <f>'18一般收支平衡表'!B13</f>
        <v>4300</v>
      </c>
      <c r="C13" s="11"/>
      <c r="D13" s="11"/>
      <c r="E13" s="11"/>
      <c r="G13" s="12"/>
      <c r="H13" s="12"/>
      <c r="I13" s="12"/>
      <c r="J13" s="12"/>
      <c r="L13" s="12"/>
      <c r="IT13"/>
      <c r="IU13"/>
      <c r="IV13"/>
    </row>
    <row r="14" spans="1:256" ht="17.25" customHeight="1">
      <c r="A14" s="97" t="s">
        <v>62</v>
      </c>
      <c r="B14" s="212">
        <f>'18一般收支平衡表'!B14</f>
        <v>2500</v>
      </c>
      <c r="C14" s="11"/>
      <c r="D14" s="11"/>
      <c r="E14" s="11"/>
      <c r="G14" s="12"/>
      <c r="H14" s="12"/>
      <c r="I14" s="12"/>
      <c r="J14" s="12"/>
      <c r="L14" s="12"/>
      <c r="IT14"/>
      <c r="IU14"/>
      <c r="IV14"/>
    </row>
    <row r="15" spans="1:256" ht="17.25" customHeight="1">
      <c r="A15" s="97" t="s">
        <v>63</v>
      </c>
      <c r="B15" s="212">
        <f>'18一般收支平衡表'!B15</f>
        <v>0</v>
      </c>
      <c r="C15" s="11"/>
      <c r="D15" s="11"/>
      <c r="E15" s="11"/>
      <c r="G15" s="12"/>
      <c r="H15" s="12"/>
      <c r="I15" s="12"/>
      <c r="J15" s="12"/>
      <c r="L15" s="12"/>
      <c r="IT15"/>
      <c r="IU15"/>
      <c r="IV15"/>
    </row>
    <row r="16" spans="1:256" ht="17.25" customHeight="1">
      <c r="A16" s="97" t="s">
        <v>64</v>
      </c>
      <c r="B16" s="212">
        <f>'18一般收支平衡表'!B16</f>
        <v>8600</v>
      </c>
      <c r="C16" s="11"/>
      <c r="D16" s="11"/>
      <c r="E16" s="11"/>
      <c r="G16" s="12"/>
      <c r="H16" s="12"/>
      <c r="I16" s="12"/>
      <c r="J16" s="12"/>
      <c r="L16" s="12"/>
      <c r="IT16"/>
      <c r="IU16"/>
      <c r="IV16"/>
    </row>
    <row r="17" spans="1:256" ht="17.25" customHeight="1">
      <c r="A17" s="97" t="s">
        <v>65</v>
      </c>
      <c r="B17" s="358">
        <f>'18一般收支平衡表'!B17</f>
        <v>1800</v>
      </c>
      <c r="C17" s="11"/>
      <c r="D17" s="11"/>
      <c r="E17" s="11"/>
      <c r="G17" s="12"/>
      <c r="H17" s="12"/>
      <c r="I17" s="12"/>
      <c r="J17" s="12"/>
      <c r="L17" s="12"/>
      <c r="IT17"/>
      <c r="IU17"/>
      <c r="IV17"/>
    </row>
    <row r="18" spans="1:12" ht="17.25" customHeight="1">
      <c r="A18" s="97" t="s">
        <v>75</v>
      </c>
      <c r="B18" s="358">
        <f>'18一般收支平衡表'!B18</f>
        <v>8383</v>
      </c>
      <c r="C18" s="11"/>
      <c r="D18" s="11"/>
      <c r="E18" s="11"/>
      <c r="G18" s="12"/>
      <c r="H18" s="12"/>
      <c r="I18" s="12"/>
      <c r="J18" s="12"/>
      <c r="L18" s="12"/>
    </row>
    <row r="19" spans="1:12" ht="17.25" customHeight="1">
      <c r="A19" s="214" t="s">
        <v>249</v>
      </c>
      <c r="B19" s="359"/>
      <c r="C19" s="11"/>
      <c r="D19" s="11"/>
      <c r="E19" s="11"/>
      <c r="G19" s="12"/>
      <c r="H19" s="12"/>
      <c r="I19" s="12"/>
      <c r="J19" s="12"/>
      <c r="L19" s="12"/>
    </row>
    <row r="20" spans="1:12" ht="17.25" customHeight="1">
      <c r="A20" s="213" t="s">
        <v>240</v>
      </c>
      <c r="B20" s="359"/>
      <c r="C20" s="11"/>
      <c r="D20" s="11"/>
      <c r="E20" s="11"/>
      <c r="G20" s="12"/>
      <c r="H20" s="12"/>
      <c r="I20" s="12"/>
      <c r="J20" s="12"/>
      <c r="L20" s="12"/>
    </row>
    <row r="21" spans="1:12" ht="17.25" customHeight="1">
      <c r="A21" s="213" t="s">
        <v>250</v>
      </c>
      <c r="B21" s="359">
        <f>'18一般收支平衡表'!B21</f>
        <v>9277</v>
      </c>
      <c r="C21" s="11"/>
      <c r="D21" s="11"/>
      <c r="E21" s="11"/>
      <c r="G21" s="12"/>
      <c r="H21" s="12"/>
      <c r="I21" s="12"/>
      <c r="J21" s="12"/>
      <c r="L21" s="12"/>
    </row>
    <row r="22" spans="1:12" ht="17.25" customHeight="1">
      <c r="A22" s="95" t="s">
        <v>210</v>
      </c>
      <c r="B22" s="359"/>
      <c r="C22" s="11"/>
      <c r="D22" s="11"/>
      <c r="E22" s="11"/>
      <c r="G22" s="12"/>
      <c r="H22" s="12"/>
      <c r="I22" s="12"/>
      <c r="J22" s="12"/>
      <c r="L22" s="12"/>
    </row>
    <row r="23" spans="1:12" ht="17.25" customHeight="1">
      <c r="A23" s="95" t="s">
        <v>211</v>
      </c>
      <c r="B23" s="359">
        <v>1083</v>
      </c>
      <c r="C23" s="11"/>
      <c r="D23" s="11"/>
      <c r="E23" s="11"/>
      <c r="G23" s="12"/>
      <c r="H23" s="12"/>
      <c r="I23" s="12"/>
      <c r="J23" s="12"/>
      <c r="L23" s="12"/>
    </row>
    <row r="24" spans="1:12" ht="17.25" customHeight="1">
      <c r="A24" s="99" t="s">
        <v>196</v>
      </c>
      <c r="B24" s="360">
        <f>SUM(B19:B23)+B5+B4</f>
        <v>82888</v>
      </c>
      <c r="C24" s="12"/>
      <c r="D24" s="12"/>
      <c r="E24" s="12"/>
      <c r="F24" s="13"/>
      <c r="G24" s="12"/>
      <c r="H24" s="12"/>
      <c r="I24" s="12"/>
      <c r="J24" s="12"/>
      <c r="K24" s="13"/>
      <c r="L24" s="12"/>
    </row>
    <row r="25" spans="1:2" ht="17.25" customHeight="1">
      <c r="A25" s="95" t="s">
        <v>67</v>
      </c>
      <c r="B25" s="360">
        <f>'18一般预算支出 本级'!E5</f>
        <v>78388</v>
      </c>
    </row>
    <row r="26" spans="1:256" ht="17.25" customHeight="1">
      <c r="A26" s="214" t="s">
        <v>224</v>
      </c>
      <c r="B26" s="359">
        <f>B27</f>
        <v>3000</v>
      </c>
      <c r="IT26"/>
      <c r="IU26"/>
      <c r="IV26"/>
    </row>
    <row r="27" spans="1:256" ht="17.25" customHeight="1">
      <c r="A27" s="97" t="s">
        <v>68</v>
      </c>
      <c r="B27" s="96">
        <f>B28</f>
        <v>3000</v>
      </c>
      <c r="IT27"/>
      <c r="IU27"/>
      <c r="IV27"/>
    </row>
    <row r="28" spans="1:256" ht="17.25" customHeight="1">
      <c r="A28" s="101" t="s">
        <v>69</v>
      </c>
      <c r="B28" s="96">
        <v>3000</v>
      </c>
      <c r="IT28"/>
      <c r="IU28"/>
      <c r="IV28"/>
    </row>
    <row r="29" spans="1:256" ht="17.25" customHeight="1">
      <c r="A29" s="101" t="s">
        <v>70</v>
      </c>
      <c r="B29" s="96"/>
      <c r="IT29"/>
      <c r="IU29"/>
      <c r="IV29"/>
    </row>
    <row r="30" spans="1:256" ht="17.25" customHeight="1">
      <c r="A30" s="97" t="s">
        <v>71</v>
      </c>
      <c r="B30" s="96"/>
      <c r="IT30"/>
      <c r="IU30"/>
      <c r="IV30"/>
    </row>
    <row r="31" spans="1:256" ht="17.25" customHeight="1">
      <c r="A31" s="97" t="s">
        <v>72</v>
      </c>
      <c r="B31" s="96">
        <v>0</v>
      </c>
      <c r="IT31"/>
      <c r="IU31"/>
      <c r="IV31"/>
    </row>
    <row r="32" spans="1:256" ht="17.25" customHeight="1">
      <c r="A32" s="214" t="s">
        <v>244</v>
      </c>
      <c r="B32" s="96"/>
      <c r="IT32"/>
      <c r="IU32"/>
      <c r="IV32"/>
    </row>
    <row r="33" spans="1:256" ht="17.25" customHeight="1">
      <c r="A33" s="214" t="s">
        <v>245</v>
      </c>
      <c r="B33" s="96">
        <v>0</v>
      </c>
      <c r="IT33"/>
      <c r="IU33"/>
      <c r="IV33"/>
    </row>
    <row r="34" spans="1:256" ht="17.25" customHeight="1">
      <c r="A34" s="214" t="s">
        <v>246</v>
      </c>
      <c r="B34" s="205">
        <v>1500</v>
      </c>
      <c r="IT34"/>
      <c r="IU34"/>
      <c r="IV34"/>
    </row>
    <row r="35" spans="1:256" ht="17.25" customHeight="1">
      <c r="A35" s="214" t="s">
        <v>247</v>
      </c>
      <c r="B35" s="96"/>
      <c r="IT35"/>
      <c r="IU35"/>
      <c r="IV35"/>
    </row>
    <row r="36" spans="1:256" ht="17.25" customHeight="1">
      <c r="A36" s="99" t="s">
        <v>197</v>
      </c>
      <c r="B36" s="100">
        <f>SUM(B25:B26,B32:B35)</f>
        <v>82888</v>
      </c>
      <c r="C36" s="340"/>
      <c r="IT36"/>
      <c r="IU36"/>
      <c r="IV36"/>
    </row>
    <row r="37" spans="1:2" ht="17.25" customHeight="1">
      <c r="A37" s="99" t="s">
        <v>198</v>
      </c>
      <c r="B37" s="100">
        <f>B24-B36</f>
        <v>0</v>
      </c>
    </row>
    <row r="38" spans="1:2" ht="17.25" customHeight="1">
      <c r="A38" s="102" t="s">
        <v>153</v>
      </c>
      <c r="B38" s="103">
        <f>B37-B39</f>
        <v>0</v>
      </c>
    </row>
    <row r="39" spans="1:2" ht="17.25" customHeight="1">
      <c r="A39" s="107" t="s">
        <v>74</v>
      </c>
      <c r="B39" s="108"/>
    </row>
    <row r="40" ht="14.25" customHeight="1">
      <c r="A40" s="16"/>
    </row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22.5" customHeight="1"/>
    <row r="51" ht="22.5" customHeight="1">
      <c r="A51" s="6"/>
    </row>
    <row r="52" ht="22.5" customHeight="1">
      <c r="A52" s="6"/>
    </row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</sheetData>
  <sheetProtection/>
  <mergeCells count="1">
    <mergeCell ref="A1:B1"/>
  </mergeCells>
  <printOptions horizontalCentered="1"/>
  <pageMargins left="0.5506944444444445" right="0.5506944444444445" top="0.5902777777777778" bottom="0.5902777777777778" header="0.5111111111111111" footer="0.5111111111111111"/>
  <pageSetup firstPageNumber="11" useFirstPageNumber="1" fitToHeight="1" fitToWidth="1" horizontalDpi="600" verticalDpi="600" orientation="portrait" paperSize="9" r:id="rId1"/>
  <headerFooter alignWithMargins="0">
    <oddFooter>&amp;C第6页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IR48"/>
  <sheetViews>
    <sheetView showZeros="0" zoomScalePageLayoutView="0" workbookViewId="0" topLeftCell="A1">
      <pane xSplit="1" ySplit="3" topLeftCell="B4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/>
  <cols>
    <col min="1" max="1" width="31.875" style="6" customWidth="1"/>
    <col min="2" max="2" width="10.50390625" style="6" customWidth="1"/>
    <col min="3" max="5" width="10.50390625" style="4" customWidth="1"/>
    <col min="6" max="12" width="7.75390625" style="6" customWidth="1"/>
    <col min="13" max="13" width="9.00390625" style="6" customWidth="1"/>
    <col min="14" max="16" width="9.00390625" style="6" hidden="1" customWidth="1"/>
    <col min="17" max="252" width="9.00390625" style="6" customWidth="1"/>
  </cols>
  <sheetData>
    <row r="1" spans="1:5" s="177" customFormat="1" ht="21">
      <c r="A1" s="389" t="s">
        <v>299</v>
      </c>
      <c r="B1" s="389"/>
      <c r="C1" s="389"/>
      <c r="D1" s="389"/>
      <c r="E1" s="389"/>
    </row>
    <row r="2" spans="1:9" s="110" customFormat="1" ht="18" customHeight="1">
      <c r="A2" s="58" t="s">
        <v>124</v>
      </c>
      <c r="C2" s="185"/>
      <c r="D2" s="185"/>
      <c r="E2" s="187" t="s">
        <v>209</v>
      </c>
      <c r="I2" s="188"/>
    </row>
    <row r="3" spans="1:5" s="27" customFormat="1" ht="30" customHeight="1">
      <c r="A3" s="128" t="s">
        <v>200</v>
      </c>
      <c r="B3" s="303" t="s">
        <v>306</v>
      </c>
      <c r="C3" s="303" t="s">
        <v>307</v>
      </c>
      <c r="D3" s="159" t="s">
        <v>5</v>
      </c>
      <c r="E3" s="130" t="s">
        <v>164</v>
      </c>
    </row>
    <row r="4" spans="1:5" ht="14.25" customHeight="1">
      <c r="A4" s="92" t="s">
        <v>77</v>
      </c>
      <c r="B4" s="132">
        <f>'基金收支表'!D4</f>
        <v>0</v>
      </c>
      <c r="C4" s="135"/>
      <c r="D4" s="132">
        <f aca="true" t="shared" si="0" ref="D4:D29">C4-B4</f>
        <v>0</v>
      </c>
      <c r="E4" s="86">
        <f aca="true" t="shared" si="1" ref="E4:E29">IF(B4=0,0,D4/B4*100)</f>
        <v>0</v>
      </c>
    </row>
    <row r="5" spans="1:5" ht="14.25" customHeight="1">
      <c r="A5" s="92" t="s">
        <v>78</v>
      </c>
      <c r="B5" s="132">
        <f>'基金收支表'!D5</f>
        <v>0</v>
      </c>
      <c r="C5" s="135"/>
      <c r="D5" s="132">
        <f t="shared" si="0"/>
        <v>0</v>
      </c>
      <c r="E5" s="86">
        <f t="shared" si="1"/>
        <v>0</v>
      </c>
    </row>
    <row r="6" spans="1:5" ht="14.25" customHeight="1" hidden="1">
      <c r="A6" s="92" t="s">
        <v>79</v>
      </c>
      <c r="B6" s="132">
        <f>'基金收支表'!D6</f>
        <v>0</v>
      </c>
      <c r="C6" s="135"/>
      <c r="D6" s="132">
        <f t="shared" si="0"/>
        <v>0</v>
      </c>
      <c r="E6" s="86">
        <f t="shared" si="1"/>
        <v>0</v>
      </c>
    </row>
    <row r="7" spans="1:12" ht="14.25" customHeight="1" hidden="1">
      <c r="A7" s="92" t="s">
        <v>80</v>
      </c>
      <c r="B7" s="132">
        <f>'基金收支表'!D7</f>
        <v>0</v>
      </c>
      <c r="C7" s="135"/>
      <c r="D7" s="132">
        <f t="shared" si="0"/>
        <v>0</v>
      </c>
      <c r="E7" s="162">
        <f t="shared" si="1"/>
        <v>0</v>
      </c>
      <c r="G7" s="7"/>
      <c r="H7" s="7"/>
      <c r="I7" s="7"/>
      <c r="J7" s="7"/>
      <c r="L7" s="7"/>
    </row>
    <row r="8" spans="1:12" ht="14.25" customHeight="1" hidden="1">
      <c r="A8" s="92" t="s">
        <v>81</v>
      </c>
      <c r="B8" s="132">
        <f>'基金收支表'!D8</f>
        <v>0</v>
      </c>
      <c r="C8" s="135"/>
      <c r="D8" s="132">
        <f t="shared" si="0"/>
        <v>0</v>
      </c>
      <c r="E8" s="162">
        <f t="shared" si="1"/>
        <v>0</v>
      </c>
      <c r="G8" s="7"/>
      <c r="H8" s="7"/>
      <c r="I8" s="7"/>
      <c r="J8" s="7"/>
      <c r="L8" s="7"/>
    </row>
    <row r="9" spans="1:12" ht="14.25" customHeight="1" hidden="1">
      <c r="A9" s="92" t="s">
        <v>82</v>
      </c>
      <c r="B9" s="132">
        <f>'基金收支表'!D9</f>
        <v>0</v>
      </c>
      <c r="C9" s="135"/>
      <c r="D9" s="132">
        <f t="shared" si="0"/>
        <v>0</v>
      </c>
      <c r="E9" s="162">
        <f t="shared" si="1"/>
        <v>0</v>
      </c>
      <c r="G9" s="7"/>
      <c r="H9" s="7"/>
      <c r="I9" s="7"/>
      <c r="J9" s="7"/>
      <c r="L9" s="7"/>
    </row>
    <row r="10" spans="1:12" ht="14.25" customHeight="1" hidden="1">
      <c r="A10" s="92" t="s">
        <v>83</v>
      </c>
      <c r="B10" s="132">
        <f>'基金收支表'!D10</f>
        <v>0</v>
      </c>
      <c r="C10" s="135"/>
      <c r="D10" s="132">
        <f t="shared" si="0"/>
        <v>0</v>
      </c>
      <c r="E10" s="162">
        <f t="shared" si="1"/>
        <v>0</v>
      </c>
      <c r="G10" s="7"/>
      <c r="H10" s="7"/>
      <c r="I10" s="7"/>
      <c r="J10" s="7"/>
      <c r="L10" s="7"/>
    </row>
    <row r="11" spans="1:12" ht="14.25" customHeight="1">
      <c r="A11" s="92" t="s">
        <v>84</v>
      </c>
      <c r="B11" s="132">
        <f>'基金收支表'!D11</f>
        <v>0</v>
      </c>
      <c r="C11" s="135"/>
      <c r="D11" s="132">
        <f t="shared" si="0"/>
        <v>0</v>
      </c>
      <c r="E11" s="162">
        <f t="shared" si="1"/>
        <v>0</v>
      </c>
      <c r="G11" s="7"/>
      <c r="H11" s="7"/>
      <c r="I11" s="7"/>
      <c r="J11" s="7"/>
      <c r="L11" s="7"/>
    </row>
    <row r="12" spans="1:12" ht="14.25" customHeight="1">
      <c r="A12" s="92" t="s">
        <v>85</v>
      </c>
      <c r="B12" s="132">
        <f>'基金收支表'!D12</f>
        <v>0</v>
      </c>
      <c r="C12" s="135"/>
      <c r="D12" s="132">
        <f t="shared" si="0"/>
        <v>0</v>
      </c>
      <c r="E12" s="162">
        <f t="shared" si="1"/>
        <v>0</v>
      </c>
      <c r="G12" s="7"/>
      <c r="H12" s="7"/>
      <c r="I12" s="7"/>
      <c r="J12" s="7"/>
      <c r="L12" s="7"/>
    </row>
    <row r="13" spans="1:12" ht="14.25" customHeight="1">
      <c r="A13" s="92" t="s">
        <v>86</v>
      </c>
      <c r="B13" s="132">
        <f>'基金收支表'!D13</f>
        <v>0</v>
      </c>
      <c r="C13" s="135"/>
      <c r="D13" s="132">
        <f t="shared" si="0"/>
        <v>0</v>
      </c>
      <c r="E13" s="162">
        <f t="shared" si="1"/>
        <v>0</v>
      </c>
      <c r="G13" s="7"/>
      <c r="H13" s="7"/>
      <c r="I13" s="7"/>
      <c r="J13" s="7"/>
      <c r="L13" s="7"/>
    </row>
    <row r="14" spans="1:12" ht="14.25" customHeight="1">
      <c r="A14" s="92" t="s">
        <v>87</v>
      </c>
      <c r="B14" s="132">
        <f>'基金收支表'!D14</f>
        <v>13</v>
      </c>
      <c r="C14" s="135"/>
      <c r="D14" s="132">
        <f t="shared" si="0"/>
        <v>-13</v>
      </c>
      <c r="E14" s="86">
        <f t="shared" si="1"/>
        <v>-100</v>
      </c>
      <c r="G14" s="7"/>
      <c r="H14" s="7"/>
      <c r="I14" s="7"/>
      <c r="J14" s="7"/>
      <c r="L14" s="7"/>
    </row>
    <row r="15" spans="1:12" ht="14.25" customHeight="1">
      <c r="A15" s="92" t="s">
        <v>88</v>
      </c>
      <c r="B15" s="132">
        <f>'基金收支表'!D15</f>
        <v>0</v>
      </c>
      <c r="C15" s="135"/>
      <c r="D15" s="132">
        <f t="shared" si="0"/>
        <v>0</v>
      </c>
      <c r="E15" s="86">
        <f t="shared" si="1"/>
        <v>0</v>
      </c>
      <c r="G15" s="7"/>
      <c r="H15" s="7"/>
      <c r="I15" s="7"/>
      <c r="J15" s="7"/>
      <c r="L15" s="7"/>
    </row>
    <row r="16" spans="1:12" ht="14.25" customHeight="1">
      <c r="A16" s="92" t="s">
        <v>89</v>
      </c>
      <c r="B16" s="132">
        <f>'基金收支表'!D16</f>
        <v>0</v>
      </c>
      <c r="C16" s="135"/>
      <c r="D16" s="132">
        <f t="shared" si="0"/>
        <v>0</v>
      </c>
      <c r="E16" s="86">
        <f t="shared" si="1"/>
        <v>0</v>
      </c>
      <c r="G16" s="7"/>
      <c r="H16" s="7"/>
      <c r="I16" s="7"/>
      <c r="J16" s="7"/>
      <c r="L16" s="7"/>
    </row>
    <row r="17" spans="1:12" ht="14.25" customHeight="1">
      <c r="A17" s="92" t="s">
        <v>90</v>
      </c>
      <c r="B17" s="132">
        <f>'基金收支表'!D17</f>
        <v>0</v>
      </c>
      <c r="C17" s="135"/>
      <c r="D17" s="132">
        <f t="shared" si="0"/>
        <v>0</v>
      </c>
      <c r="E17" s="86">
        <f t="shared" si="1"/>
        <v>0</v>
      </c>
      <c r="G17" s="7"/>
      <c r="H17" s="7"/>
      <c r="I17" s="7"/>
      <c r="J17" s="7"/>
      <c r="L17" s="7"/>
    </row>
    <row r="18" spans="1:12" ht="14.25" customHeight="1">
      <c r="A18" s="92" t="s">
        <v>154</v>
      </c>
      <c r="B18" s="132">
        <f>'基金收支表'!D19</f>
        <v>0</v>
      </c>
      <c r="C18" s="135"/>
      <c r="D18" s="132">
        <f t="shared" si="0"/>
        <v>0</v>
      </c>
      <c r="E18" s="86">
        <f t="shared" si="1"/>
        <v>0</v>
      </c>
      <c r="G18" s="7"/>
      <c r="H18" s="7"/>
      <c r="I18" s="7"/>
      <c r="J18" s="7"/>
      <c r="L18" s="7"/>
    </row>
    <row r="19" spans="1:12" ht="14.25" customHeight="1">
      <c r="A19" s="92" t="s">
        <v>155</v>
      </c>
      <c r="B19" s="132">
        <f>'基金收支表'!D20</f>
        <v>0</v>
      </c>
      <c r="C19" s="135"/>
      <c r="D19" s="132">
        <f t="shared" si="0"/>
        <v>0</v>
      </c>
      <c r="E19" s="86">
        <f t="shared" si="1"/>
        <v>0</v>
      </c>
      <c r="G19" s="7"/>
      <c r="H19" s="7"/>
      <c r="I19" s="7"/>
      <c r="J19" s="7"/>
      <c r="L19" s="7"/>
    </row>
    <row r="20" spans="1:12" ht="14.25" customHeight="1">
      <c r="A20" s="92" t="s">
        <v>156</v>
      </c>
      <c r="B20" s="132">
        <f>'基金收支表'!D21</f>
        <v>0</v>
      </c>
      <c r="C20" s="345">
        <v>0</v>
      </c>
      <c r="D20" s="132">
        <f t="shared" si="0"/>
        <v>0</v>
      </c>
      <c r="E20" s="86">
        <f t="shared" si="1"/>
        <v>0</v>
      </c>
      <c r="G20" s="7"/>
      <c r="H20" s="7"/>
      <c r="I20" s="7"/>
      <c r="J20" s="7"/>
      <c r="L20" s="7"/>
    </row>
    <row r="21" spans="1:12" ht="14.25" customHeight="1">
      <c r="A21" s="92" t="s">
        <v>208</v>
      </c>
      <c r="B21" s="132">
        <f>'基金收支表'!D22</f>
        <v>18000</v>
      </c>
      <c r="C21" s="351">
        <v>18000</v>
      </c>
      <c r="D21" s="132">
        <f t="shared" si="0"/>
        <v>0</v>
      </c>
      <c r="E21" s="86">
        <f t="shared" si="1"/>
        <v>0</v>
      </c>
      <c r="G21" s="7"/>
      <c r="H21" s="7"/>
      <c r="I21" s="7"/>
      <c r="J21" s="7"/>
      <c r="L21" s="7"/>
    </row>
    <row r="22" spans="1:12" ht="14.25" customHeight="1">
      <c r="A22" s="92" t="s">
        <v>157</v>
      </c>
      <c r="B22" s="132">
        <f>'基金收支表'!D23</f>
        <v>0</v>
      </c>
      <c r="C22" s="345"/>
      <c r="D22" s="132">
        <f t="shared" si="0"/>
        <v>0</v>
      </c>
      <c r="E22" s="86">
        <f t="shared" si="1"/>
        <v>0</v>
      </c>
      <c r="G22" s="7"/>
      <c r="H22" s="7"/>
      <c r="I22" s="7"/>
      <c r="J22" s="7"/>
      <c r="L22" s="7"/>
    </row>
    <row r="23" spans="1:12" ht="14.25" customHeight="1">
      <c r="A23" s="92" t="s">
        <v>158</v>
      </c>
      <c r="B23" s="132">
        <f>'基金收支表'!D28</f>
        <v>320</v>
      </c>
      <c r="C23" s="345">
        <v>600</v>
      </c>
      <c r="D23" s="132">
        <f t="shared" si="0"/>
        <v>280</v>
      </c>
      <c r="E23" s="86">
        <f t="shared" si="1"/>
        <v>87.5</v>
      </c>
      <c r="G23" s="7"/>
      <c r="H23" s="7"/>
      <c r="I23" s="7"/>
      <c r="J23" s="7"/>
      <c r="L23" s="7"/>
    </row>
    <row r="24" spans="1:12" ht="14.25" customHeight="1">
      <c r="A24" s="92" t="s">
        <v>159</v>
      </c>
      <c r="B24" s="132">
        <f>'基金收支表'!D29</f>
        <v>0</v>
      </c>
      <c r="C24" s="135"/>
      <c r="D24" s="132">
        <f t="shared" si="0"/>
        <v>0</v>
      </c>
      <c r="E24" s="86">
        <f t="shared" si="1"/>
        <v>0</v>
      </c>
      <c r="F24" s="8"/>
      <c r="G24" s="7"/>
      <c r="H24" s="7"/>
      <c r="I24" s="7"/>
      <c r="J24" s="7"/>
      <c r="K24" s="8"/>
      <c r="L24" s="7"/>
    </row>
    <row r="25" spans="1:5" ht="14.25" customHeight="1">
      <c r="A25" s="92" t="s">
        <v>160</v>
      </c>
      <c r="B25" s="132">
        <f>'基金收支表'!D30</f>
        <v>220</v>
      </c>
      <c r="C25" s="135"/>
      <c r="D25" s="132">
        <f t="shared" si="0"/>
        <v>-220</v>
      </c>
      <c r="E25" s="86">
        <f t="shared" si="1"/>
        <v>-100</v>
      </c>
    </row>
    <row r="26" spans="1:5" ht="14.25" customHeight="1">
      <c r="A26" s="92" t="s">
        <v>161</v>
      </c>
      <c r="B26" s="132">
        <f>'基金收支表'!D32</f>
        <v>0</v>
      </c>
      <c r="C26" s="135">
        <v>0</v>
      </c>
      <c r="D26" s="132">
        <f t="shared" si="0"/>
        <v>0</v>
      </c>
      <c r="E26" s="86">
        <f t="shared" si="1"/>
        <v>0</v>
      </c>
    </row>
    <row r="27" spans="1:5" ht="14.25" customHeight="1">
      <c r="A27" s="92" t="s">
        <v>162</v>
      </c>
      <c r="B27" s="132">
        <f>'基金收支表'!D33</f>
        <v>90</v>
      </c>
      <c r="C27" s="135">
        <v>100</v>
      </c>
      <c r="D27" s="132">
        <f t="shared" si="0"/>
        <v>10</v>
      </c>
      <c r="E27" s="86">
        <f t="shared" si="1"/>
        <v>11.11</v>
      </c>
    </row>
    <row r="28" spans="1:5" ht="14.25" customHeight="1">
      <c r="A28" s="92" t="s">
        <v>163</v>
      </c>
      <c r="B28" s="132">
        <f>'基金收支表'!D34</f>
        <v>0</v>
      </c>
      <c r="C28" s="135"/>
      <c r="D28" s="132">
        <f t="shared" si="0"/>
        <v>0</v>
      </c>
      <c r="E28" s="86">
        <f t="shared" si="1"/>
        <v>0</v>
      </c>
    </row>
    <row r="29" spans="1:252" s="5" customFormat="1" ht="14.25" customHeight="1">
      <c r="A29" s="126" t="s">
        <v>108</v>
      </c>
      <c r="B29" s="144">
        <f>'基金收支表'!D35</f>
        <v>18643</v>
      </c>
      <c r="C29" s="146">
        <f>SUM(C4:C28)</f>
        <v>18700</v>
      </c>
      <c r="D29" s="144">
        <f t="shared" si="0"/>
        <v>57</v>
      </c>
      <c r="E29" s="84">
        <f t="shared" si="1"/>
        <v>0.31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</row>
    <row r="30" spans="1:5" ht="14.25" customHeight="1">
      <c r="A30" s="127" t="s">
        <v>109</v>
      </c>
      <c r="B30" s="132">
        <f>'基金收支表'!D36</f>
        <v>7412</v>
      </c>
      <c r="C30" s="135"/>
      <c r="D30" s="132"/>
      <c r="E30" s="86"/>
    </row>
    <row r="31" spans="1:5" ht="14.25" customHeight="1">
      <c r="A31" s="127" t="s">
        <v>201</v>
      </c>
      <c r="B31" s="132">
        <f>'基金收支表'!D37</f>
        <v>4500</v>
      </c>
      <c r="C31" s="135"/>
      <c r="D31" s="132"/>
      <c r="E31" s="86"/>
    </row>
    <row r="32" spans="1:5" ht="14.25" customHeight="1">
      <c r="A32" s="127" t="s">
        <v>145</v>
      </c>
      <c r="B32" s="132">
        <f>'基金收支表'!D39</f>
        <v>0</v>
      </c>
      <c r="C32" s="135"/>
      <c r="D32" s="132">
        <f>C32-B32</f>
        <v>0</v>
      </c>
      <c r="E32" s="86">
        <v>0</v>
      </c>
    </row>
    <row r="33" spans="1:252" s="5" customFormat="1" ht="14.25" customHeight="1">
      <c r="A33" s="126" t="s">
        <v>110</v>
      </c>
      <c r="B33" s="144">
        <f>'基金收支表'!D40</f>
        <v>30555</v>
      </c>
      <c r="C33" s="146">
        <f>SUM(C29,C30,C31,C32)</f>
        <v>18700</v>
      </c>
      <c r="D33" s="144">
        <f>C33-B33</f>
        <v>-11855</v>
      </c>
      <c r="E33" s="84">
        <f>IF(B33=0,0,D33/B33*100)</f>
        <v>-38.8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</row>
    <row r="34" spans="1:5" ht="14.25" customHeight="1">
      <c r="A34" s="131" t="s">
        <v>111</v>
      </c>
      <c r="B34" s="132">
        <f>'基金收支表'!D41</f>
        <v>0</v>
      </c>
      <c r="C34" s="132"/>
      <c r="D34" s="163">
        <f aca="true" t="shared" si="2" ref="D34:D43">C34-B34</f>
        <v>0</v>
      </c>
      <c r="E34" s="86"/>
    </row>
    <row r="35" spans="1:5" ht="14.25" customHeight="1">
      <c r="A35" s="131" t="s">
        <v>112</v>
      </c>
      <c r="B35" s="132">
        <f>'基金收支表'!D42</f>
        <v>0</v>
      </c>
      <c r="C35" s="132"/>
      <c r="D35" s="163">
        <f t="shared" si="2"/>
        <v>0</v>
      </c>
      <c r="E35" s="86"/>
    </row>
    <row r="36" spans="1:5" ht="14.25" customHeight="1">
      <c r="A36" s="131" t="s">
        <v>113</v>
      </c>
      <c r="B36" s="132">
        <f>'基金收支表'!D43</f>
        <v>0</v>
      </c>
      <c r="C36" s="132"/>
      <c r="D36" s="163">
        <f t="shared" si="2"/>
        <v>0</v>
      </c>
      <c r="E36" s="86"/>
    </row>
    <row r="37" spans="1:5" ht="14.25" customHeight="1">
      <c r="A37" s="131" t="s">
        <v>114</v>
      </c>
      <c r="B37" s="132">
        <f>'基金收支表'!D44</f>
        <v>729</v>
      </c>
      <c r="C37" s="132"/>
      <c r="D37" s="132">
        <f t="shared" si="2"/>
        <v>-729</v>
      </c>
      <c r="E37" s="164"/>
    </row>
    <row r="38" spans="1:5" ht="14.25" customHeight="1">
      <c r="A38" s="131" t="s">
        <v>115</v>
      </c>
      <c r="B38" s="351">
        <f>'基金收支表'!D45</f>
        <v>21031</v>
      </c>
      <c r="C38" s="351">
        <v>18600</v>
      </c>
      <c r="D38" s="351">
        <f t="shared" si="2"/>
        <v>-2431</v>
      </c>
      <c r="E38" s="164"/>
    </row>
    <row r="39" spans="1:5" ht="14.25" customHeight="1">
      <c r="A39" s="131" t="s">
        <v>116</v>
      </c>
      <c r="B39" s="351">
        <f>'基金收支表'!D46</f>
        <v>818</v>
      </c>
      <c r="C39" s="351"/>
      <c r="D39" s="351">
        <f t="shared" si="2"/>
        <v>-818</v>
      </c>
      <c r="E39" s="164"/>
    </row>
    <row r="40" spans="1:5" ht="14.25" customHeight="1">
      <c r="A40" s="131" t="s">
        <v>117</v>
      </c>
      <c r="B40" s="351">
        <f>'基金收支表'!D47</f>
        <v>0</v>
      </c>
      <c r="C40" s="351"/>
      <c r="D40" s="351">
        <f t="shared" si="2"/>
        <v>0</v>
      </c>
      <c r="E40" s="164"/>
    </row>
    <row r="41" spans="1:5" ht="14.25" customHeight="1">
      <c r="A41" s="131" t="s">
        <v>118</v>
      </c>
      <c r="B41" s="351">
        <f>'基金收支表'!D48</f>
        <v>0</v>
      </c>
      <c r="C41" s="351"/>
      <c r="D41" s="351">
        <f t="shared" si="2"/>
        <v>0</v>
      </c>
      <c r="E41" s="164"/>
    </row>
    <row r="42" spans="1:5" ht="14.25" customHeight="1">
      <c r="A42" s="131" t="s">
        <v>119</v>
      </c>
      <c r="B42" s="351">
        <f>'基金收支表'!D49</f>
        <v>0</v>
      </c>
      <c r="C42" s="351"/>
      <c r="D42" s="351">
        <f t="shared" si="2"/>
        <v>0</v>
      </c>
      <c r="E42" s="164"/>
    </row>
    <row r="43" spans="1:5" ht="14.25" customHeight="1">
      <c r="A43" s="131" t="s">
        <v>120</v>
      </c>
      <c r="B43" s="351">
        <f>'基金收支表'!D50</f>
        <v>408</v>
      </c>
      <c r="C43" s="351">
        <v>100</v>
      </c>
      <c r="D43" s="351">
        <f t="shared" si="2"/>
        <v>-308</v>
      </c>
      <c r="E43" s="165">
        <f aca="true" t="shared" si="3" ref="E43:E48">D43/B43*100</f>
        <v>-75.49</v>
      </c>
    </row>
    <row r="44" spans="1:252" s="54" customFormat="1" ht="14.25" customHeight="1">
      <c r="A44" s="126" t="s">
        <v>121</v>
      </c>
      <c r="B44" s="365">
        <f>SUM(B34:B43)</f>
        <v>22986</v>
      </c>
      <c r="C44" s="365">
        <f>SUM(C34:C43)</f>
        <v>18700</v>
      </c>
      <c r="D44" s="365">
        <f>SUM(D34:D43)</f>
        <v>-4286</v>
      </c>
      <c r="E44" s="166">
        <f t="shared" si="3"/>
        <v>-18.65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</row>
    <row r="45" spans="1:5" ht="14.25" customHeight="1">
      <c r="A45" s="131" t="s">
        <v>122</v>
      </c>
      <c r="B45" s="351"/>
      <c r="C45" s="351"/>
      <c r="D45" s="351">
        <f>C45-B45</f>
        <v>0</v>
      </c>
      <c r="E45" s="165"/>
    </row>
    <row r="46" spans="1:5" ht="14.25" customHeight="1">
      <c r="A46" s="131" t="s">
        <v>149</v>
      </c>
      <c r="B46" s="351"/>
      <c r="C46" s="351"/>
      <c r="D46" s="351">
        <f>C46-B46</f>
        <v>0</v>
      </c>
      <c r="E46" s="165"/>
    </row>
    <row r="47" spans="1:5" ht="14.25" customHeight="1">
      <c r="A47" s="131" t="s">
        <v>202</v>
      </c>
      <c r="B47" s="351">
        <v>7569</v>
      </c>
      <c r="C47" s="351"/>
      <c r="D47" s="351">
        <v>0</v>
      </c>
      <c r="E47" s="165"/>
    </row>
    <row r="48" spans="1:252" s="54" customFormat="1" ht="14.25" customHeight="1">
      <c r="A48" s="133" t="s">
        <v>123</v>
      </c>
      <c r="B48" s="210">
        <f>B44+B45+B47</f>
        <v>30555</v>
      </c>
      <c r="C48" s="210">
        <f>C33</f>
        <v>18700</v>
      </c>
      <c r="D48" s="210">
        <f>C48-B48</f>
        <v>-11855</v>
      </c>
      <c r="E48" s="167">
        <f t="shared" si="3"/>
        <v>-38.8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</row>
  </sheetData>
  <sheetProtection/>
  <mergeCells count="1">
    <mergeCell ref="A1:E1"/>
  </mergeCells>
  <printOptions horizontalCentered="1"/>
  <pageMargins left="0.5506944444444445" right="0.5506944444444445" top="0.5902777777777778" bottom="0.5902777777777778" header="0.5111111111111111" footer="0.5111111111111111"/>
  <pageSetup firstPageNumber="11" useFirstPageNumber="1" fitToHeight="1" fitToWidth="1" horizontalDpi="600" verticalDpi="600" orientation="portrait" paperSize="9" r:id="rId1"/>
  <headerFooter alignWithMargins="0">
    <oddFooter>&amp;C第7页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33"/>
  <sheetViews>
    <sheetView showZeros="0" zoomScalePageLayoutView="0" workbookViewId="0" topLeftCell="A1">
      <selection activeCell="N30" sqref="N30"/>
    </sheetView>
  </sheetViews>
  <sheetFormatPr defaultColWidth="9.00390625" defaultRowHeight="14.25"/>
  <cols>
    <col min="1" max="1" width="25.625" style="3" customWidth="1"/>
    <col min="2" max="5" width="9.625" style="3" customWidth="1"/>
    <col min="6" max="6" width="11.75390625" style="3" customWidth="1"/>
    <col min="7" max="16384" width="9.00390625" style="3" customWidth="1"/>
  </cols>
  <sheetData>
    <row r="1" spans="1:6" s="179" customFormat="1" ht="36" customHeight="1">
      <c r="A1" s="389" t="s">
        <v>300</v>
      </c>
      <c r="B1" s="389"/>
      <c r="C1" s="389"/>
      <c r="D1" s="389"/>
      <c r="E1" s="389"/>
      <c r="F1" s="389"/>
    </row>
    <row r="2" spans="1:6" s="58" customFormat="1" ht="17.25" customHeight="1" thickBot="1">
      <c r="A2" s="58" t="s">
        <v>124</v>
      </c>
      <c r="E2" s="430" t="s">
        <v>0</v>
      </c>
      <c r="F2" s="430"/>
    </row>
    <row r="3" spans="1:6" s="60" customFormat="1" ht="24" customHeight="1">
      <c r="A3" s="433" t="s">
        <v>185</v>
      </c>
      <c r="B3" s="428" t="s">
        <v>308</v>
      </c>
      <c r="C3" s="428" t="s">
        <v>309</v>
      </c>
      <c r="D3" s="428" t="s">
        <v>311</v>
      </c>
      <c r="E3" s="431"/>
      <c r="F3" s="432"/>
    </row>
    <row r="4" spans="1:6" s="60" customFormat="1" ht="36" customHeight="1">
      <c r="A4" s="434"/>
      <c r="B4" s="429"/>
      <c r="C4" s="429"/>
      <c r="D4" s="304" t="s">
        <v>310</v>
      </c>
      <c r="E4" s="61" t="s">
        <v>38</v>
      </c>
      <c r="F4" s="62" t="s">
        <v>164</v>
      </c>
    </row>
    <row r="5" spans="1:6" ht="16.5" customHeight="1">
      <c r="A5" s="366" t="s">
        <v>127</v>
      </c>
      <c r="B5" s="305">
        <v>40</v>
      </c>
      <c r="C5" s="305">
        <v>30</v>
      </c>
      <c r="D5" s="305">
        <v>30</v>
      </c>
      <c r="E5" s="55">
        <f>B5-D5</f>
        <v>10</v>
      </c>
      <c r="F5" s="56">
        <f>E5/D5*100</f>
        <v>33.33</v>
      </c>
    </row>
    <row r="6" spans="1:6" ht="16.5" customHeight="1">
      <c r="A6" s="366" t="s">
        <v>128</v>
      </c>
      <c r="B6" s="305"/>
      <c r="C6" s="305"/>
      <c r="D6" s="305"/>
      <c r="E6" s="55"/>
      <c r="F6" s="56"/>
    </row>
    <row r="7" spans="1:6" ht="16.5" customHeight="1">
      <c r="A7" s="366" t="s">
        <v>129</v>
      </c>
      <c r="B7" s="305"/>
      <c r="C7" s="305"/>
      <c r="D7" s="305"/>
      <c r="E7" s="55"/>
      <c r="F7" s="56"/>
    </row>
    <row r="8" spans="1:6" ht="16.5" customHeight="1">
      <c r="A8" s="366" t="s">
        <v>130</v>
      </c>
      <c r="B8" s="305"/>
      <c r="C8" s="305"/>
      <c r="D8" s="305"/>
      <c r="E8" s="55"/>
      <c r="F8" s="56"/>
    </row>
    <row r="9" spans="1:6" ht="16.5" customHeight="1">
      <c r="A9" s="366" t="s">
        <v>131</v>
      </c>
      <c r="B9" s="305"/>
      <c r="C9" s="305"/>
      <c r="D9" s="305"/>
      <c r="E9" s="55"/>
      <c r="F9" s="56"/>
    </row>
    <row r="10" spans="1:6" ht="16.5" customHeight="1">
      <c r="A10" s="367"/>
      <c r="B10" s="305"/>
      <c r="C10" s="305"/>
      <c r="D10" s="305"/>
      <c r="E10" s="55"/>
      <c r="F10" s="56"/>
    </row>
    <row r="11" spans="1:6" ht="16.5" customHeight="1">
      <c r="A11" s="367"/>
      <c r="B11" s="305"/>
      <c r="C11" s="305"/>
      <c r="D11" s="305"/>
      <c r="E11" s="55"/>
      <c r="F11" s="56"/>
    </row>
    <row r="12" spans="1:6" ht="16.5" customHeight="1">
      <c r="A12" s="367"/>
      <c r="B12" s="305"/>
      <c r="C12" s="305"/>
      <c r="D12" s="305"/>
      <c r="E12" s="55"/>
      <c r="F12" s="56"/>
    </row>
    <row r="13" spans="1:6" ht="16.5" customHeight="1">
      <c r="A13" s="367"/>
      <c r="B13" s="305"/>
      <c r="C13" s="305"/>
      <c r="D13" s="305"/>
      <c r="E13" s="55"/>
      <c r="F13" s="56"/>
    </row>
    <row r="14" spans="1:6" s="60" customFormat="1" ht="16.5" customHeight="1">
      <c r="A14" s="368" t="s">
        <v>132</v>
      </c>
      <c r="B14" s="369">
        <f>SUM(B5:B13)</f>
        <v>40</v>
      </c>
      <c r="C14" s="369">
        <f>SUM(C5:C13)</f>
        <v>30</v>
      </c>
      <c r="D14" s="369">
        <f>SUM(D5:D13)</f>
        <v>30</v>
      </c>
      <c r="E14" s="68">
        <f>SUM(E5:E13)</f>
        <v>10</v>
      </c>
      <c r="F14" s="69">
        <f>E14/D14*100</f>
        <v>33.33</v>
      </c>
    </row>
    <row r="15" spans="1:6" ht="16.5" customHeight="1">
      <c r="A15" s="366" t="s">
        <v>134</v>
      </c>
      <c r="B15" s="305"/>
      <c r="C15" s="305"/>
      <c r="D15" s="305"/>
      <c r="E15" s="55"/>
      <c r="F15" s="56"/>
    </row>
    <row r="16" spans="1:6" ht="16.5" customHeight="1">
      <c r="A16" s="367"/>
      <c r="B16" s="305"/>
      <c r="C16" s="305"/>
      <c r="D16" s="305"/>
      <c r="E16" s="55"/>
      <c r="F16" s="56"/>
    </row>
    <row r="17" spans="1:6" s="60" customFormat="1" ht="16.5" customHeight="1" thickBot="1">
      <c r="A17" s="370" t="s">
        <v>136</v>
      </c>
      <c r="B17" s="371">
        <f>SUM(B14:B15)</f>
        <v>40</v>
      </c>
      <c r="C17" s="371">
        <f>SUM(C14:C15)</f>
        <v>30</v>
      </c>
      <c r="D17" s="371">
        <f>SUM(D14:D15)</f>
        <v>30</v>
      </c>
      <c r="E17" s="65">
        <f>SUM(E14:E15)</f>
        <v>10</v>
      </c>
      <c r="F17" s="66">
        <f>E17/D17*100</f>
        <v>33.33</v>
      </c>
    </row>
    <row r="18" spans="1:6" ht="16.5" customHeight="1">
      <c r="A18" s="341" t="s">
        <v>281</v>
      </c>
      <c r="B18" s="305"/>
      <c r="C18" s="305"/>
      <c r="D18" s="305"/>
      <c r="E18" s="55"/>
      <c r="F18" s="56"/>
    </row>
    <row r="19" spans="1:6" ht="24" customHeight="1">
      <c r="A19" s="372" t="s">
        <v>276</v>
      </c>
      <c r="B19" s="305">
        <v>1</v>
      </c>
      <c r="C19" s="305">
        <v>2</v>
      </c>
      <c r="D19" s="305">
        <v>2</v>
      </c>
      <c r="E19" s="55">
        <f>B19-D19</f>
        <v>-1</v>
      </c>
      <c r="F19" s="56">
        <f>E19/D19*100</f>
        <v>-50</v>
      </c>
    </row>
    <row r="20" spans="1:6" ht="16.5" customHeight="1">
      <c r="A20" s="372" t="s">
        <v>277</v>
      </c>
      <c r="B20" s="305"/>
      <c r="C20" s="305"/>
      <c r="D20" s="305"/>
      <c r="E20" s="55"/>
      <c r="F20" s="56"/>
    </row>
    <row r="21" spans="1:6" ht="16.5" customHeight="1">
      <c r="A21" s="372" t="s">
        <v>278</v>
      </c>
      <c r="B21" s="305"/>
      <c r="C21" s="305"/>
      <c r="D21" s="305"/>
      <c r="E21" s="55"/>
      <c r="F21" s="56"/>
    </row>
    <row r="22" spans="1:6" ht="16.5" customHeight="1">
      <c r="A22" s="372" t="s">
        <v>279</v>
      </c>
      <c r="B22" s="305"/>
      <c r="C22" s="305"/>
      <c r="D22" s="305"/>
      <c r="E22" s="55"/>
      <c r="F22" s="56"/>
    </row>
    <row r="23" spans="1:6" ht="16.5" customHeight="1">
      <c r="A23" s="372" t="s">
        <v>280</v>
      </c>
      <c r="B23" s="305">
        <v>39</v>
      </c>
      <c r="C23" s="305">
        <v>28</v>
      </c>
      <c r="D23" s="305">
        <v>28</v>
      </c>
      <c r="E23" s="55">
        <f>B23-D23</f>
        <v>11</v>
      </c>
      <c r="F23" s="56">
        <f>E23/D23*100</f>
        <v>39.29</v>
      </c>
    </row>
    <row r="24" spans="1:6" ht="16.5" customHeight="1">
      <c r="A24" s="342" t="s">
        <v>337</v>
      </c>
      <c r="B24" s="305"/>
      <c r="C24" s="305"/>
      <c r="D24" s="305"/>
      <c r="E24" s="55"/>
      <c r="F24" s="56"/>
    </row>
    <row r="25" spans="1:6" ht="16.5" customHeight="1">
      <c r="A25" s="63"/>
      <c r="B25" s="305"/>
      <c r="C25" s="55"/>
      <c r="D25" s="55"/>
      <c r="E25" s="55"/>
      <c r="F25" s="56"/>
    </row>
    <row r="26" spans="1:6" ht="16.5" customHeight="1">
      <c r="A26" s="63"/>
      <c r="B26" s="305"/>
      <c r="C26" s="55"/>
      <c r="D26" s="55"/>
      <c r="E26" s="55"/>
      <c r="F26" s="56"/>
    </row>
    <row r="27" spans="1:6" ht="16.5" customHeight="1">
      <c r="A27" s="63"/>
      <c r="B27" s="55"/>
      <c r="C27" s="55"/>
      <c r="D27" s="55"/>
      <c r="E27" s="55">
        <f aca="true" t="shared" si="0" ref="E27:E33">B27-D27</f>
        <v>0</v>
      </c>
      <c r="F27" s="56"/>
    </row>
    <row r="28" spans="1:6" ht="16.5" customHeight="1">
      <c r="A28" s="63"/>
      <c r="B28" s="55"/>
      <c r="C28" s="55"/>
      <c r="D28" s="55"/>
      <c r="E28" s="55">
        <f t="shared" si="0"/>
        <v>0</v>
      </c>
      <c r="F28" s="56"/>
    </row>
    <row r="29" spans="1:6" ht="16.5" customHeight="1">
      <c r="A29" s="64"/>
      <c r="B29" s="55"/>
      <c r="C29" s="55"/>
      <c r="D29" s="55"/>
      <c r="E29" s="55">
        <f t="shared" si="0"/>
        <v>0</v>
      </c>
      <c r="F29" s="56"/>
    </row>
    <row r="30" spans="1:6" s="60" customFormat="1" ht="16.5" customHeight="1">
      <c r="A30" s="70" t="s">
        <v>133</v>
      </c>
      <c r="B30" s="68">
        <f>SUM(B18:B28)</f>
        <v>40</v>
      </c>
      <c r="C30" s="68">
        <f>SUM(C18:C28)</f>
        <v>30</v>
      </c>
      <c r="D30" s="68">
        <f>SUM(D18:D28)</f>
        <v>30</v>
      </c>
      <c r="E30" s="68">
        <f t="shared" si="0"/>
        <v>10</v>
      </c>
      <c r="F30" s="69">
        <f>E30/D30*100</f>
        <v>33.33</v>
      </c>
    </row>
    <row r="31" spans="1:6" ht="16.5" customHeight="1">
      <c r="A31" s="64" t="s">
        <v>135</v>
      </c>
      <c r="B31" s="55"/>
      <c r="C31" s="55"/>
      <c r="D31" s="55"/>
      <c r="E31" s="55">
        <f t="shared" si="0"/>
        <v>0</v>
      </c>
      <c r="F31" s="56"/>
    </row>
    <row r="32" spans="1:6" ht="16.5" customHeight="1">
      <c r="A32" s="64"/>
      <c r="B32" s="55"/>
      <c r="C32" s="55"/>
      <c r="D32" s="55"/>
      <c r="E32" s="55">
        <f t="shared" si="0"/>
        <v>0</v>
      </c>
      <c r="F32" s="56"/>
    </row>
    <row r="33" spans="1:6" s="60" customFormat="1" ht="16.5" customHeight="1" thickBot="1">
      <c r="A33" s="67" t="s">
        <v>137</v>
      </c>
      <c r="B33" s="65">
        <f>SUM(B30:B31)</f>
        <v>40</v>
      </c>
      <c r="C33" s="65">
        <f>SUM(C30:C31)</f>
        <v>30</v>
      </c>
      <c r="D33" s="65">
        <f>SUM(D30:D31)</f>
        <v>30</v>
      </c>
      <c r="E33" s="65">
        <f t="shared" si="0"/>
        <v>10</v>
      </c>
      <c r="F33" s="66">
        <f>E33/D33*100</f>
        <v>33.33</v>
      </c>
    </row>
  </sheetData>
  <sheetProtection/>
  <mergeCells count="6">
    <mergeCell ref="C3:C4"/>
    <mergeCell ref="E2:F2"/>
    <mergeCell ref="D3:F3"/>
    <mergeCell ref="A1:F1"/>
    <mergeCell ref="A3:A4"/>
    <mergeCell ref="B3:B4"/>
  </mergeCells>
  <printOptions horizontalCentered="1"/>
  <pageMargins left="0.5511811023622047" right="0.35433070866141736" top="0.7874015748031497" bottom="0.5905511811023623" header="0.5118110236220472" footer="0.5118110236220472"/>
  <pageSetup firstPageNumber="8" useFirstPageNumber="1" horizontalDpi="600" verticalDpi="600" orientation="portrait" paperSize="9" r:id="rId1"/>
  <headerFooter alignWithMargins="0">
    <oddFooter>&amp;C第 &amp;P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Q31"/>
  <sheetViews>
    <sheetView showZeros="0" zoomScalePageLayoutView="0" workbookViewId="0" topLeftCell="A1">
      <pane xSplit="1" ySplit="5" topLeftCell="B6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7.00390625" defaultRowHeight="18" customHeight="1"/>
  <cols>
    <col min="1" max="1" width="17.25390625" style="2" customWidth="1"/>
    <col min="2" max="2" width="6.25390625" style="2" customWidth="1"/>
    <col min="3" max="3" width="6.50390625" style="2" customWidth="1"/>
    <col min="4" max="4" width="6.375" style="2" customWidth="1"/>
    <col min="5" max="5" width="5.625" style="2" customWidth="1"/>
    <col min="6" max="6" width="8.125" style="2" customWidth="1"/>
    <col min="7" max="7" width="5.875" style="2" customWidth="1"/>
    <col min="8" max="9" width="6.625" style="2" customWidth="1"/>
    <col min="10" max="10" width="6.50390625" style="2" customWidth="1"/>
    <col min="11" max="11" width="7.00390625" style="2" customWidth="1"/>
    <col min="12" max="12" width="6.50390625" style="2" customWidth="1"/>
    <col min="13" max="13" width="6.625" style="2" customWidth="1"/>
    <col min="14" max="14" width="7.00390625" style="2" customWidth="1"/>
    <col min="15" max="15" width="5.625" style="2" customWidth="1"/>
    <col min="16" max="16" width="8.625" style="2" customWidth="1"/>
    <col min="17" max="16384" width="7.00390625" style="2" customWidth="1"/>
  </cols>
  <sheetData>
    <row r="1" spans="1:16" ht="29.25" customHeight="1">
      <c r="A1" s="437" t="s">
        <v>301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s="145" customFormat="1" ht="17.25" customHeight="1" thickBot="1">
      <c r="A2" s="58" t="s">
        <v>124</v>
      </c>
      <c r="B2" s="171"/>
      <c r="C2" s="171"/>
      <c r="D2" s="171"/>
      <c r="E2" s="171"/>
      <c r="F2" s="171"/>
      <c r="G2" s="171"/>
      <c r="H2" s="171"/>
      <c r="I2" s="171"/>
      <c r="J2" s="171"/>
      <c r="K2" s="186"/>
      <c r="L2" s="186"/>
      <c r="M2" s="186"/>
      <c r="N2" s="186"/>
      <c r="O2" s="172" t="s">
        <v>0</v>
      </c>
      <c r="P2" s="186"/>
    </row>
    <row r="3" spans="1:16" s="157" customFormat="1" ht="39" customHeight="1">
      <c r="A3" s="438" t="s">
        <v>138</v>
      </c>
      <c r="B3" s="440" t="s">
        <v>139</v>
      </c>
      <c r="C3" s="440"/>
      <c r="D3" s="440"/>
      <c r="E3" s="440"/>
      <c r="F3" s="440"/>
      <c r="G3" s="440" t="s">
        <v>140</v>
      </c>
      <c r="H3" s="440"/>
      <c r="I3" s="440"/>
      <c r="J3" s="440"/>
      <c r="K3" s="440"/>
      <c r="L3" s="440" t="s">
        <v>141</v>
      </c>
      <c r="M3" s="440"/>
      <c r="N3" s="440"/>
      <c r="O3" s="440"/>
      <c r="P3" s="441"/>
    </row>
    <row r="4" spans="1:16" s="157" customFormat="1" ht="34.5" customHeight="1">
      <c r="A4" s="439"/>
      <c r="B4" s="435" t="s">
        <v>312</v>
      </c>
      <c r="C4" s="435" t="s">
        <v>313</v>
      </c>
      <c r="D4" s="435" t="s">
        <v>314</v>
      </c>
      <c r="E4" s="436"/>
      <c r="F4" s="436"/>
      <c r="G4" s="435" t="s">
        <v>312</v>
      </c>
      <c r="H4" s="435" t="s">
        <v>313</v>
      </c>
      <c r="I4" s="435" t="s">
        <v>314</v>
      </c>
      <c r="J4" s="436"/>
      <c r="K4" s="436"/>
      <c r="L4" s="435" t="s">
        <v>312</v>
      </c>
      <c r="M4" s="435" t="s">
        <v>313</v>
      </c>
      <c r="N4" s="435" t="s">
        <v>314</v>
      </c>
      <c r="O4" s="436"/>
      <c r="P4" s="436"/>
    </row>
    <row r="5" spans="1:16" s="157" customFormat="1" ht="54.75" customHeight="1">
      <c r="A5" s="439"/>
      <c r="B5" s="436"/>
      <c r="C5" s="436"/>
      <c r="D5" s="306" t="s">
        <v>315</v>
      </c>
      <c r="E5" s="158" t="s">
        <v>38</v>
      </c>
      <c r="F5" s="158" t="s">
        <v>164</v>
      </c>
      <c r="G5" s="436"/>
      <c r="H5" s="436"/>
      <c r="I5" s="306" t="s">
        <v>315</v>
      </c>
      <c r="J5" s="158" t="s">
        <v>38</v>
      </c>
      <c r="K5" s="158" t="s">
        <v>164</v>
      </c>
      <c r="L5" s="436"/>
      <c r="M5" s="436"/>
      <c r="N5" s="158" t="s">
        <v>207</v>
      </c>
      <c r="O5" s="158" t="s">
        <v>38</v>
      </c>
      <c r="P5" s="211" t="s">
        <v>164</v>
      </c>
    </row>
    <row r="6" spans="1:16" ht="38.25" customHeight="1">
      <c r="A6" s="373" t="s">
        <v>142</v>
      </c>
      <c r="B6" s="307">
        <f>G6+L6</f>
        <v>6799</v>
      </c>
      <c r="C6" s="307">
        <f>H6+M6</f>
        <v>6648</v>
      </c>
      <c r="D6" s="307">
        <f>I6+N6</f>
        <v>6120</v>
      </c>
      <c r="E6" s="307">
        <f>B6-D6</f>
        <v>679</v>
      </c>
      <c r="F6" s="308">
        <f>E6/D6*100</f>
        <v>11.09</v>
      </c>
      <c r="G6" s="307">
        <v>697</v>
      </c>
      <c r="H6" s="307">
        <v>617</v>
      </c>
      <c r="I6" s="307">
        <v>675</v>
      </c>
      <c r="J6" s="307">
        <f>G6-I6</f>
        <v>22</v>
      </c>
      <c r="K6" s="308">
        <f>J6/I6*100</f>
        <v>3.26</v>
      </c>
      <c r="L6" s="307">
        <v>6102</v>
      </c>
      <c r="M6" s="307">
        <v>6031</v>
      </c>
      <c r="N6" s="307">
        <v>5445</v>
      </c>
      <c r="O6" s="307">
        <f>L6-N6</f>
        <v>657</v>
      </c>
      <c r="P6" s="309">
        <f>O6/N6*100</f>
        <v>12.07</v>
      </c>
    </row>
    <row r="7" spans="1:16" ht="38.25" customHeight="1">
      <c r="A7" s="373" t="s">
        <v>143</v>
      </c>
      <c r="B7" s="307">
        <f aca="true" t="shared" si="0" ref="B7:D25">G7+L7</f>
        <v>147</v>
      </c>
      <c r="C7" s="307">
        <f t="shared" si="0"/>
        <v>174</v>
      </c>
      <c r="D7" s="307">
        <f t="shared" si="0"/>
        <v>137</v>
      </c>
      <c r="E7" s="307">
        <f aca="true" t="shared" si="1" ref="E7:E25">B7-D7</f>
        <v>10</v>
      </c>
      <c r="F7" s="308">
        <f aca="true" t="shared" si="2" ref="F7:F25">E7/D7*100</f>
        <v>7.3</v>
      </c>
      <c r="G7" s="307">
        <v>123</v>
      </c>
      <c r="H7" s="307">
        <v>152</v>
      </c>
      <c r="I7" s="307">
        <v>117</v>
      </c>
      <c r="J7" s="307">
        <f aca="true" t="shared" si="3" ref="J7:J25">G7-I7</f>
        <v>6</v>
      </c>
      <c r="K7" s="308">
        <f aca="true" t="shared" si="4" ref="K7:K25">J7/I7*100</f>
        <v>5.13</v>
      </c>
      <c r="L7" s="307">
        <v>24</v>
      </c>
      <c r="M7" s="307">
        <v>22</v>
      </c>
      <c r="N7" s="307">
        <v>20</v>
      </c>
      <c r="O7" s="307">
        <f aca="true" t="shared" si="5" ref="O7:O25">L7-N7</f>
        <v>4</v>
      </c>
      <c r="P7" s="309">
        <f aca="true" t="shared" si="6" ref="P7:P25">O7/N7*100</f>
        <v>20</v>
      </c>
    </row>
    <row r="8" spans="1:16" ht="38.25" customHeight="1">
      <c r="A8" s="374" t="s">
        <v>144</v>
      </c>
      <c r="B8" s="307">
        <f t="shared" si="0"/>
        <v>4905</v>
      </c>
      <c r="C8" s="307">
        <f t="shared" si="0"/>
        <v>4173</v>
      </c>
      <c r="D8" s="307">
        <f t="shared" si="0"/>
        <v>4324</v>
      </c>
      <c r="E8" s="307">
        <f t="shared" si="1"/>
        <v>581</v>
      </c>
      <c r="F8" s="308">
        <f t="shared" si="2"/>
        <v>13.44</v>
      </c>
      <c r="G8" s="307">
        <v>2355</v>
      </c>
      <c r="H8" s="307">
        <v>2273</v>
      </c>
      <c r="I8" s="307">
        <v>2289</v>
      </c>
      <c r="J8" s="307">
        <f t="shared" si="3"/>
        <v>66</v>
      </c>
      <c r="K8" s="308">
        <f t="shared" si="4"/>
        <v>2.88</v>
      </c>
      <c r="L8" s="307">
        <v>2550</v>
      </c>
      <c r="M8" s="307">
        <v>1900</v>
      </c>
      <c r="N8" s="307">
        <v>2035</v>
      </c>
      <c r="O8" s="307">
        <f t="shared" si="5"/>
        <v>515</v>
      </c>
      <c r="P8" s="309">
        <f t="shared" si="6"/>
        <v>25.31</v>
      </c>
    </row>
    <row r="9" spans="1:16" ht="38.25" customHeight="1">
      <c r="A9" s="375" t="s">
        <v>316</v>
      </c>
      <c r="B9" s="307"/>
      <c r="C9" s="307"/>
      <c r="D9" s="307"/>
      <c r="E9" s="307"/>
      <c r="F9" s="308"/>
      <c r="G9" s="307">
        <v>72</v>
      </c>
      <c r="H9" s="307"/>
      <c r="I9" s="307">
        <v>72</v>
      </c>
      <c r="J9" s="307"/>
      <c r="K9" s="308"/>
      <c r="L9" s="307"/>
      <c r="M9" s="307">
        <v>0</v>
      </c>
      <c r="N9" s="307">
        <v>0</v>
      </c>
      <c r="O9" s="307"/>
      <c r="P9" s="309"/>
    </row>
    <row r="10" spans="1:16" ht="38.25" customHeight="1">
      <c r="A10" s="375" t="s">
        <v>317</v>
      </c>
      <c r="B10" s="307">
        <f t="shared" si="0"/>
        <v>0</v>
      </c>
      <c r="C10" s="307">
        <f t="shared" si="0"/>
        <v>47</v>
      </c>
      <c r="D10" s="307">
        <f t="shared" si="0"/>
        <v>0</v>
      </c>
      <c r="E10" s="307">
        <f t="shared" si="1"/>
        <v>0</v>
      </c>
      <c r="F10" s="308">
        <v>0</v>
      </c>
      <c r="G10" s="307"/>
      <c r="H10" s="307">
        <v>47</v>
      </c>
      <c r="I10" s="307">
        <v>0</v>
      </c>
      <c r="J10" s="307"/>
      <c r="K10" s="308">
        <v>0</v>
      </c>
      <c r="L10" s="307"/>
      <c r="M10" s="307">
        <v>0</v>
      </c>
      <c r="N10" s="307">
        <v>0</v>
      </c>
      <c r="O10" s="307">
        <f t="shared" si="5"/>
        <v>0</v>
      </c>
      <c r="P10" s="309"/>
    </row>
    <row r="11" spans="1:16" ht="38.25" customHeight="1">
      <c r="A11" s="375" t="s">
        <v>318</v>
      </c>
      <c r="B11" s="307">
        <f t="shared" si="0"/>
        <v>78</v>
      </c>
      <c r="C11" s="307">
        <f t="shared" si="0"/>
        <v>70</v>
      </c>
      <c r="D11" s="307">
        <f t="shared" si="0"/>
        <v>37</v>
      </c>
      <c r="E11" s="307">
        <f t="shared" si="1"/>
        <v>41</v>
      </c>
      <c r="F11" s="308">
        <f t="shared" si="2"/>
        <v>110.81</v>
      </c>
      <c r="G11" s="307">
        <v>2</v>
      </c>
      <c r="H11" s="307">
        <v>32</v>
      </c>
      <c r="I11" s="307">
        <v>35</v>
      </c>
      <c r="J11" s="307">
        <f t="shared" si="3"/>
        <v>-33</v>
      </c>
      <c r="K11" s="308">
        <f t="shared" si="4"/>
        <v>-94.29</v>
      </c>
      <c r="L11" s="307">
        <v>76</v>
      </c>
      <c r="M11" s="307">
        <v>38</v>
      </c>
      <c r="N11" s="307">
        <v>2</v>
      </c>
      <c r="O11" s="307">
        <f t="shared" si="5"/>
        <v>74</v>
      </c>
      <c r="P11" s="309">
        <f t="shared" si="6"/>
        <v>3700</v>
      </c>
    </row>
    <row r="12" spans="1:17" s="1" customFormat="1" ht="38.25" customHeight="1">
      <c r="A12" s="376" t="s">
        <v>108</v>
      </c>
      <c r="B12" s="310">
        <f t="shared" si="0"/>
        <v>12001</v>
      </c>
      <c r="C12" s="310">
        <f t="shared" si="0"/>
        <v>11112</v>
      </c>
      <c r="D12" s="310">
        <f t="shared" si="0"/>
        <v>10690</v>
      </c>
      <c r="E12" s="310">
        <f t="shared" si="1"/>
        <v>1311</v>
      </c>
      <c r="F12" s="313">
        <f t="shared" si="2"/>
        <v>12.26</v>
      </c>
      <c r="G12" s="310">
        <f aca="true" t="shared" si="7" ref="G12:N12">SUM(G6:G11)</f>
        <v>3249</v>
      </c>
      <c r="H12" s="319">
        <f t="shared" si="7"/>
        <v>3121</v>
      </c>
      <c r="I12" s="310">
        <f t="shared" si="7"/>
        <v>3188</v>
      </c>
      <c r="J12" s="310">
        <f t="shared" si="3"/>
        <v>61</v>
      </c>
      <c r="K12" s="313">
        <f t="shared" si="4"/>
        <v>1.91</v>
      </c>
      <c r="L12" s="310">
        <f t="shared" si="7"/>
        <v>8752</v>
      </c>
      <c r="M12" s="310">
        <f t="shared" si="7"/>
        <v>7991</v>
      </c>
      <c r="N12" s="310">
        <f t="shared" si="7"/>
        <v>7502</v>
      </c>
      <c r="O12" s="310">
        <f t="shared" si="5"/>
        <v>1250</v>
      </c>
      <c r="P12" s="317">
        <f t="shared" si="6"/>
        <v>16.66</v>
      </c>
      <c r="Q12" s="320"/>
    </row>
    <row r="13" spans="1:16" ht="38.25" customHeight="1">
      <c r="A13" s="373" t="s">
        <v>145</v>
      </c>
      <c r="B13" s="307">
        <f t="shared" si="0"/>
        <v>0</v>
      </c>
      <c r="C13" s="307">
        <f t="shared" si="0"/>
        <v>0</v>
      </c>
      <c r="D13" s="307">
        <f t="shared" si="0"/>
        <v>0</v>
      </c>
      <c r="E13" s="307">
        <f t="shared" si="1"/>
        <v>0</v>
      </c>
      <c r="F13" s="308">
        <v>0</v>
      </c>
      <c r="G13" s="307"/>
      <c r="H13" s="377"/>
      <c r="I13" s="307"/>
      <c r="J13" s="307"/>
      <c r="K13" s="308">
        <v>0</v>
      </c>
      <c r="L13" s="307"/>
      <c r="M13" s="307"/>
      <c r="N13" s="307"/>
      <c r="O13" s="307">
        <f t="shared" si="5"/>
        <v>0</v>
      </c>
      <c r="P13" s="309"/>
    </row>
    <row r="14" spans="1:16" ht="38.25" customHeight="1">
      <c r="A14" s="373" t="s">
        <v>146</v>
      </c>
      <c r="B14" s="307">
        <f t="shared" si="0"/>
        <v>7214</v>
      </c>
      <c r="C14" s="307">
        <f t="shared" si="0"/>
        <v>6374</v>
      </c>
      <c r="D14" s="307">
        <f t="shared" si="0"/>
        <v>6685</v>
      </c>
      <c r="E14" s="307">
        <f t="shared" si="1"/>
        <v>529</v>
      </c>
      <c r="F14" s="308">
        <f t="shared" si="2"/>
        <v>7.91</v>
      </c>
      <c r="G14" s="307">
        <v>6922</v>
      </c>
      <c r="H14" s="307">
        <v>6100</v>
      </c>
      <c r="I14" s="307">
        <v>5948</v>
      </c>
      <c r="J14" s="307">
        <f t="shared" si="3"/>
        <v>974</v>
      </c>
      <c r="K14" s="308">
        <f t="shared" si="4"/>
        <v>16.38</v>
      </c>
      <c r="L14" s="307">
        <v>292</v>
      </c>
      <c r="M14" s="307">
        <v>274</v>
      </c>
      <c r="N14" s="307">
        <v>737</v>
      </c>
      <c r="O14" s="307">
        <f t="shared" si="5"/>
        <v>-445</v>
      </c>
      <c r="P14" s="309"/>
    </row>
    <row r="15" spans="1:16" s="1" customFormat="1" ht="38.25" customHeight="1">
      <c r="A15" s="378" t="s">
        <v>110</v>
      </c>
      <c r="B15" s="311">
        <f t="shared" si="0"/>
        <v>19215</v>
      </c>
      <c r="C15" s="311">
        <f t="shared" si="0"/>
        <v>17486</v>
      </c>
      <c r="D15" s="311">
        <f t="shared" si="0"/>
        <v>17375</v>
      </c>
      <c r="E15" s="311">
        <f t="shared" si="1"/>
        <v>1840</v>
      </c>
      <c r="F15" s="308">
        <f t="shared" si="2"/>
        <v>10.59</v>
      </c>
      <c r="G15" s="311">
        <f aca="true" t="shared" si="8" ref="G15:N15">SUM(G12:G14)</f>
        <v>10171</v>
      </c>
      <c r="H15" s="321">
        <f t="shared" si="8"/>
        <v>9221</v>
      </c>
      <c r="I15" s="311">
        <f t="shared" si="8"/>
        <v>9136</v>
      </c>
      <c r="J15" s="311">
        <f t="shared" si="3"/>
        <v>1035</v>
      </c>
      <c r="K15" s="308">
        <f t="shared" si="4"/>
        <v>11.33</v>
      </c>
      <c r="L15" s="311">
        <f t="shared" si="8"/>
        <v>9044</v>
      </c>
      <c r="M15" s="311">
        <f t="shared" si="8"/>
        <v>8265</v>
      </c>
      <c r="N15" s="311">
        <f t="shared" si="8"/>
        <v>8239</v>
      </c>
      <c r="O15" s="311">
        <f t="shared" si="5"/>
        <v>805</v>
      </c>
      <c r="P15" s="318">
        <f t="shared" si="6"/>
        <v>9.77</v>
      </c>
    </row>
    <row r="16" spans="1:16" ht="38.25" customHeight="1">
      <c r="A16" s="379" t="s">
        <v>175</v>
      </c>
      <c r="B16" s="307">
        <f t="shared" si="0"/>
        <v>10849</v>
      </c>
      <c r="C16" s="307">
        <f t="shared" si="0"/>
        <v>9851</v>
      </c>
      <c r="D16" s="307">
        <f t="shared" si="0"/>
        <v>9940</v>
      </c>
      <c r="E16" s="307">
        <f t="shared" si="1"/>
        <v>909</v>
      </c>
      <c r="F16" s="308">
        <f t="shared" si="2"/>
        <v>9.14</v>
      </c>
      <c r="G16" s="307">
        <v>2099</v>
      </c>
      <c r="H16" s="307">
        <v>2000</v>
      </c>
      <c r="I16" s="307">
        <v>2010</v>
      </c>
      <c r="J16" s="307">
        <f t="shared" si="3"/>
        <v>89</v>
      </c>
      <c r="K16" s="308">
        <f t="shared" si="4"/>
        <v>4.43</v>
      </c>
      <c r="L16" s="307">
        <v>8750</v>
      </c>
      <c r="M16" s="307">
        <v>7851</v>
      </c>
      <c r="N16" s="307">
        <v>7930</v>
      </c>
      <c r="O16" s="307">
        <f t="shared" si="5"/>
        <v>820</v>
      </c>
      <c r="P16" s="309">
        <f t="shared" si="6"/>
        <v>10.34</v>
      </c>
    </row>
    <row r="17" spans="1:16" ht="38.25" customHeight="1">
      <c r="A17" s="379" t="s">
        <v>176</v>
      </c>
      <c r="B17" s="307">
        <f t="shared" si="0"/>
        <v>108</v>
      </c>
      <c r="C17" s="307">
        <f t="shared" si="0"/>
        <v>95</v>
      </c>
      <c r="D17" s="307">
        <f t="shared" si="0"/>
        <v>107</v>
      </c>
      <c r="E17" s="307">
        <f t="shared" si="1"/>
        <v>1</v>
      </c>
      <c r="F17" s="308">
        <f t="shared" si="2"/>
        <v>0.93</v>
      </c>
      <c r="G17" s="307">
        <v>108</v>
      </c>
      <c r="H17" s="307">
        <v>95</v>
      </c>
      <c r="I17" s="307">
        <v>107</v>
      </c>
      <c r="J17" s="307">
        <f t="shared" si="3"/>
        <v>1</v>
      </c>
      <c r="K17" s="308">
        <f t="shared" si="4"/>
        <v>0.93</v>
      </c>
      <c r="L17" s="307"/>
      <c r="M17" s="307">
        <v>0</v>
      </c>
      <c r="N17" s="307">
        <v>0</v>
      </c>
      <c r="O17" s="307">
        <f t="shared" si="5"/>
        <v>0</v>
      </c>
      <c r="P17" s="309"/>
    </row>
    <row r="18" spans="1:16" ht="38.25" customHeight="1">
      <c r="A18" s="379" t="s">
        <v>177</v>
      </c>
      <c r="B18" s="307"/>
      <c r="C18" s="307"/>
      <c r="D18" s="307">
        <f t="shared" si="0"/>
        <v>95</v>
      </c>
      <c r="E18" s="307"/>
      <c r="F18" s="308">
        <f t="shared" si="2"/>
        <v>0</v>
      </c>
      <c r="G18" s="307">
        <v>112</v>
      </c>
      <c r="H18" s="307">
        <v>101</v>
      </c>
      <c r="I18" s="307">
        <v>95</v>
      </c>
      <c r="J18" s="307">
        <f t="shared" si="3"/>
        <v>17</v>
      </c>
      <c r="K18" s="308">
        <f t="shared" si="4"/>
        <v>17.89</v>
      </c>
      <c r="L18" s="307"/>
      <c r="M18" s="307">
        <v>0</v>
      </c>
      <c r="N18" s="307">
        <v>0</v>
      </c>
      <c r="O18" s="307">
        <f t="shared" si="5"/>
        <v>0</v>
      </c>
      <c r="P18" s="309"/>
    </row>
    <row r="19" spans="1:16" ht="38.25" customHeight="1">
      <c r="A19" s="380" t="s">
        <v>178</v>
      </c>
      <c r="B19" s="307">
        <f t="shared" si="0"/>
        <v>0</v>
      </c>
      <c r="C19" s="307">
        <f t="shared" si="0"/>
        <v>6</v>
      </c>
      <c r="D19" s="307">
        <f t="shared" si="0"/>
        <v>0</v>
      </c>
      <c r="E19" s="307">
        <f t="shared" si="1"/>
        <v>0</v>
      </c>
      <c r="F19" s="308"/>
      <c r="G19" s="307">
        <v>0</v>
      </c>
      <c r="H19" s="307">
        <v>6</v>
      </c>
      <c r="I19" s="307">
        <v>0</v>
      </c>
      <c r="J19" s="307"/>
      <c r="K19" s="308">
        <v>0</v>
      </c>
      <c r="L19" s="307"/>
      <c r="M19" s="307">
        <v>0</v>
      </c>
      <c r="N19" s="307">
        <v>0</v>
      </c>
      <c r="O19" s="307">
        <f t="shared" si="5"/>
        <v>0</v>
      </c>
      <c r="P19" s="309"/>
    </row>
    <row r="20" spans="1:16" ht="38.25" customHeight="1">
      <c r="A20" s="380" t="s">
        <v>179</v>
      </c>
      <c r="B20" s="307">
        <f t="shared" si="0"/>
        <v>233</v>
      </c>
      <c r="C20" s="307">
        <f t="shared" si="0"/>
        <v>115</v>
      </c>
      <c r="D20" s="307">
        <f t="shared" si="0"/>
        <v>19</v>
      </c>
      <c r="E20" s="307">
        <f t="shared" si="1"/>
        <v>214</v>
      </c>
      <c r="F20" s="308">
        <f t="shared" si="2"/>
        <v>1126.32</v>
      </c>
      <c r="G20" s="307">
        <v>3</v>
      </c>
      <c r="H20" s="307">
        <v>0</v>
      </c>
      <c r="I20" s="307">
        <v>2</v>
      </c>
      <c r="J20" s="307">
        <f t="shared" si="3"/>
        <v>1</v>
      </c>
      <c r="K20" s="308">
        <f t="shared" si="4"/>
        <v>50</v>
      </c>
      <c r="L20" s="307">
        <v>230</v>
      </c>
      <c r="M20" s="307">
        <v>115</v>
      </c>
      <c r="N20" s="307">
        <v>17</v>
      </c>
      <c r="O20" s="307">
        <f t="shared" si="5"/>
        <v>213</v>
      </c>
      <c r="P20" s="309">
        <f t="shared" si="6"/>
        <v>1252.94</v>
      </c>
    </row>
    <row r="21" spans="1:16" s="1" customFormat="1" ht="38.25" customHeight="1">
      <c r="A21" s="381" t="s">
        <v>121</v>
      </c>
      <c r="B21" s="310">
        <f t="shared" si="0"/>
        <v>11302</v>
      </c>
      <c r="C21" s="310">
        <f t="shared" si="0"/>
        <v>10168</v>
      </c>
      <c r="D21" s="310">
        <f t="shared" si="0"/>
        <v>10161</v>
      </c>
      <c r="E21" s="310">
        <f t="shared" si="1"/>
        <v>1141</v>
      </c>
      <c r="F21" s="313">
        <f t="shared" si="2"/>
        <v>11.23</v>
      </c>
      <c r="G21" s="310">
        <f aca="true" t="shared" si="9" ref="G21:N21">SUM(G16:G20)</f>
        <v>2322</v>
      </c>
      <c r="H21" s="319">
        <f t="shared" si="9"/>
        <v>2202</v>
      </c>
      <c r="I21" s="310">
        <f t="shared" si="9"/>
        <v>2214</v>
      </c>
      <c r="J21" s="310">
        <f t="shared" si="3"/>
        <v>108</v>
      </c>
      <c r="K21" s="313">
        <f t="shared" si="4"/>
        <v>4.88</v>
      </c>
      <c r="L21" s="310">
        <f t="shared" si="9"/>
        <v>8980</v>
      </c>
      <c r="M21" s="310">
        <f t="shared" si="9"/>
        <v>7966</v>
      </c>
      <c r="N21" s="310">
        <f t="shared" si="9"/>
        <v>7947</v>
      </c>
      <c r="O21" s="310">
        <f t="shared" si="5"/>
        <v>1033</v>
      </c>
      <c r="P21" s="317">
        <f t="shared" si="6"/>
        <v>13</v>
      </c>
    </row>
    <row r="22" spans="1:16" ht="38.25" customHeight="1">
      <c r="A22" s="374" t="s">
        <v>149</v>
      </c>
      <c r="B22" s="307">
        <f t="shared" si="0"/>
        <v>0</v>
      </c>
      <c r="C22" s="307">
        <f t="shared" si="0"/>
        <v>0</v>
      </c>
      <c r="D22" s="307">
        <f t="shared" si="0"/>
        <v>0</v>
      </c>
      <c r="E22" s="307">
        <f t="shared" si="1"/>
        <v>0</v>
      </c>
      <c r="F22" s="308">
        <v>0</v>
      </c>
      <c r="G22" s="307"/>
      <c r="H22" s="307"/>
      <c r="I22" s="307"/>
      <c r="J22" s="307"/>
      <c r="K22" s="308">
        <v>0</v>
      </c>
      <c r="L22" s="307"/>
      <c r="M22" s="307"/>
      <c r="N22" s="307">
        <v>0</v>
      </c>
      <c r="O22" s="307">
        <f t="shared" si="5"/>
        <v>0</v>
      </c>
      <c r="P22" s="309"/>
    </row>
    <row r="23" spans="1:16" ht="38.25" customHeight="1">
      <c r="A23" s="373" t="s">
        <v>150</v>
      </c>
      <c r="B23" s="307">
        <f t="shared" si="0"/>
        <v>699</v>
      </c>
      <c r="C23" s="307">
        <f t="shared" si="0"/>
        <v>944</v>
      </c>
      <c r="D23" s="307">
        <f t="shared" si="0"/>
        <v>529</v>
      </c>
      <c r="E23" s="307">
        <f t="shared" si="1"/>
        <v>170</v>
      </c>
      <c r="F23" s="308">
        <f t="shared" si="2"/>
        <v>32.14</v>
      </c>
      <c r="G23" s="307">
        <v>927</v>
      </c>
      <c r="H23" s="307">
        <v>919</v>
      </c>
      <c r="I23" s="307">
        <v>974</v>
      </c>
      <c r="J23" s="307">
        <f t="shared" si="3"/>
        <v>-47</v>
      </c>
      <c r="K23" s="308">
        <f t="shared" si="4"/>
        <v>-4.83</v>
      </c>
      <c r="L23" s="307">
        <v>-228</v>
      </c>
      <c r="M23" s="307">
        <v>25</v>
      </c>
      <c r="N23" s="307">
        <v>-445</v>
      </c>
      <c r="O23" s="307">
        <f t="shared" si="5"/>
        <v>217</v>
      </c>
      <c r="P23" s="309">
        <f t="shared" si="6"/>
        <v>-48.76</v>
      </c>
    </row>
    <row r="24" spans="1:16" ht="38.25" customHeight="1">
      <c r="A24" s="373" t="s">
        <v>151</v>
      </c>
      <c r="B24" s="307">
        <f>G24+L24</f>
        <v>7913</v>
      </c>
      <c r="C24" s="307">
        <f t="shared" si="0"/>
        <v>7318</v>
      </c>
      <c r="D24" s="307">
        <f t="shared" si="0"/>
        <v>7214</v>
      </c>
      <c r="E24" s="307">
        <f t="shared" si="1"/>
        <v>699</v>
      </c>
      <c r="F24" s="308">
        <f t="shared" si="2"/>
        <v>9.69</v>
      </c>
      <c r="G24" s="307">
        <v>7849</v>
      </c>
      <c r="H24" s="307">
        <v>7019</v>
      </c>
      <c r="I24" s="307">
        <v>6922</v>
      </c>
      <c r="J24" s="307">
        <f t="shared" si="3"/>
        <v>927</v>
      </c>
      <c r="K24" s="308">
        <f t="shared" si="4"/>
        <v>13.39</v>
      </c>
      <c r="L24" s="307">
        <v>64</v>
      </c>
      <c r="M24" s="307">
        <v>299</v>
      </c>
      <c r="N24" s="307">
        <v>292</v>
      </c>
      <c r="O24" s="307">
        <f t="shared" si="5"/>
        <v>-228</v>
      </c>
      <c r="P24" s="309">
        <f t="shared" si="6"/>
        <v>-78.08</v>
      </c>
    </row>
    <row r="25" spans="1:16" s="1" customFormat="1" ht="38.25" customHeight="1" thickBot="1">
      <c r="A25" s="382" t="s">
        <v>123</v>
      </c>
      <c r="B25" s="312">
        <f t="shared" si="0"/>
        <v>19215</v>
      </c>
      <c r="C25" s="312">
        <f t="shared" si="0"/>
        <v>17486</v>
      </c>
      <c r="D25" s="312">
        <f t="shared" si="0"/>
        <v>17375</v>
      </c>
      <c r="E25" s="312">
        <f t="shared" si="1"/>
        <v>1840</v>
      </c>
      <c r="F25" s="314">
        <f t="shared" si="2"/>
        <v>10.59</v>
      </c>
      <c r="G25" s="312">
        <f aca="true" t="shared" si="10" ref="G25:N25">SUM(G21:G22,G24)</f>
        <v>10171</v>
      </c>
      <c r="H25" s="315">
        <f t="shared" si="10"/>
        <v>9221</v>
      </c>
      <c r="I25" s="312">
        <f t="shared" si="10"/>
        <v>9136</v>
      </c>
      <c r="J25" s="312">
        <f t="shared" si="3"/>
        <v>1035</v>
      </c>
      <c r="K25" s="314">
        <f t="shared" si="4"/>
        <v>11.33</v>
      </c>
      <c r="L25" s="312">
        <f t="shared" si="10"/>
        <v>9044</v>
      </c>
      <c r="M25" s="312">
        <f t="shared" si="10"/>
        <v>8265</v>
      </c>
      <c r="N25" s="312">
        <f t="shared" si="10"/>
        <v>8239</v>
      </c>
      <c r="O25" s="312">
        <f t="shared" si="5"/>
        <v>805</v>
      </c>
      <c r="P25" s="316">
        <f t="shared" si="6"/>
        <v>9.77</v>
      </c>
    </row>
    <row r="26" spans="1:16" ht="18" customHeight="1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</row>
    <row r="27" spans="6:11" ht="18" customHeight="1">
      <c r="F27" s="248"/>
      <c r="J27" s="248"/>
      <c r="K27" s="248"/>
    </row>
    <row r="28" spans="6:11" ht="18" customHeight="1">
      <c r="F28" s="248"/>
      <c r="J28" s="248"/>
      <c r="K28" s="248"/>
    </row>
    <row r="29" ht="18" customHeight="1">
      <c r="F29" s="248"/>
    </row>
    <row r="30" ht="18" customHeight="1">
      <c r="F30" s="248"/>
    </row>
    <row r="31" ht="18" customHeight="1">
      <c r="F31" s="248"/>
    </row>
  </sheetData>
  <sheetProtection/>
  <mergeCells count="14">
    <mergeCell ref="G4:G5"/>
    <mergeCell ref="H4:H5"/>
    <mergeCell ref="L4:L5"/>
    <mergeCell ref="I4:K4"/>
    <mergeCell ref="N4:P4"/>
    <mergeCell ref="M4:M5"/>
    <mergeCell ref="A1:P1"/>
    <mergeCell ref="A3:A5"/>
    <mergeCell ref="B3:F3"/>
    <mergeCell ref="G3:K3"/>
    <mergeCell ref="L3:P3"/>
    <mergeCell ref="B4:B5"/>
    <mergeCell ref="C4:C5"/>
    <mergeCell ref="D4:F4"/>
  </mergeCells>
  <printOptions horizontalCentered="1"/>
  <pageMargins left="0.5905511811023623" right="0.5905511811023623" top="0.7874015748031497" bottom="0.5905511811023623" header="0.5118110236220472" footer="0.5118110236220472"/>
  <pageSetup firstPageNumber="9" useFirstPageNumber="1" fitToHeight="1" fitToWidth="1" horizontalDpi="600" verticalDpi="600" orientation="portrait" paperSize="8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showZeros="0" zoomScalePageLayoutView="0" workbookViewId="0" topLeftCell="A1">
      <pane xSplit="1" ySplit="4" topLeftCell="B20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 outlineLevelCol="1"/>
  <cols>
    <col min="1" max="1" width="30.125" style="6" customWidth="1"/>
    <col min="2" max="2" width="9.25390625" style="41" customWidth="1"/>
    <col min="3" max="3" width="8.375" style="4" customWidth="1"/>
    <col min="4" max="4" width="8.50390625" style="4" customWidth="1"/>
    <col min="5" max="5" width="9.25390625" style="4" customWidth="1"/>
    <col min="6" max="6" width="8.375" style="4" customWidth="1"/>
    <col min="7" max="7" width="8.625" style="4" customWidth="1"/>
    <col min="8" max="8" width="9.875" style="42" hidden="1" customWidth="1" outlineLevel="1"/>
    <col min="9" max="9" width="9.00390625" style="43" hidden="1" customWidth="1" outlineLevel="1"/>
    <col min="10" max="11" width="9.00390625" style="6" hidden="1" customWidth="1" outlineLevel="1"/>
    <col min="12" max="12" width="9.00390625" style="6" customWidth="1" collapsed="1"/>
    <col min="13" max="240" width="9.00390625" style="6" customWidth="1"/>
  </cols>
  <sheetData>
    <row r="1" spans="1:9" s="177" customFormat="1" ht="39" customHeight="1">
      <c r="A1" s="389" t="s">
        <v>260</v>
      </c>
      <c r="B1" s="389"/>
      <c r="C1" s="389"/>
      <c r="D1" s="389"/>
      <c r="E1" s="389"/>
      <c r="F1" s="389"/>
      <c r="G1" s="389"/>
      <c r="H1" s="183"/>
      <c r="I1" s="184"/>
    </row>
    <row r="2" spans="1:9" s="110" customFormat="1" ht="19.5" customHeight="1" thickBot="1">
      <c r="A2" s="58" t="s">
        <v>124</v>
      </c>
      <c r="B2" s="191"/>
      <c r="C2" s="185"/>
      <c r="D2" s="185"/>
      <c r="E2" s="185"/>
      <c r="F2" s="396" t="s">
        <v>0</v>
      </c>
      <c r="G2" s="396"/>
      <c r="H2" s="192"/>
      <c r="I2" s="176"/>
    </row>
    <row r="3" spans="1:11" s="22" customFormat="1" ht="17.25" customHeight="1">
      <c r="A3" s="393" t="s">
        <v>186</v>
      </c>
      <c r="B3" s="391" t="s">
        <v>1</v>
      </c>
      <c r="C3" s="391" t="s">
        <v>2</v>
      </c>
      <c r="D3" s="391" t="s">
        <v>187</v>
      </c>
      <c r="E3" s="391"/>
      <c r="F3" s="391" t="s">
        <v>3</v>
      </c>
      <c r="G3" s="392"/>
      <c r="H3" s="398" t="s">
        <v>252</v>
      </c>
      <c r="I3" s="397" t="s">
        <v>253</v>
      </c>
      <c r="J3" s="397" t="s">
        <v>254</v>
      </c>
      <c r="K3" s="397" t="s">
        <v>255</v>
      </c>
    </row>
    <row r="4" spans="1:11" s="22" customFormat="1" ht="25.5" customHeight="1">
      <c r="A4" s="394"/>
      <c r="B4" s="395"/>
      <c r="C4" s="395"/>
      <c r="D4" s="129" t="s">
        <v>4</v>
      </c>
      <c r="E4" s="129" t="s">
        <v>188</v>
      </c>
      <c r="F4" s="129" t="s">
        <v>5</v>
      </c>
      <c r="G4" s="149" t="s">
        <v>164</v>
      </c>
      <c r="H4" s="398"/>
      <c r="I4" s="397"/>
      <c r="J4" s="397"/>
      <c r="K4" s="397"/>
    </row>
    <row r="5" spans="1:11" s="22" customFormat="1" ht="17.25" customHeight="1">
      <c r="A5" s="71" t="s">
        <v>6</v>
      </c>
      <c r="B5" s="322">
        <f>SUM(B6,B11)</f>
        <v>30169</v>
      </c>
      <c r="C5" s="322">
        <f aca="true" t="shared" si="0" ref="C5:I5">SUM(C6,C11)</f>
        <v>32031</v>
      </c>
      <c r="D5" s="322">
        <f t="shared" si="0"/>
        <v>32644</v>
      </c>
      <c r="E5" s="333">
        <f aca="true" t="shared" si="1" ref="E5:E34">IF(B5=0,0,D5/C5*100)</f>
        <v>101.91</v>
      </c>
      <c r="F5" s="322">
        <f>D5-H5-1</f>
        <v>-4230</v>
      </c>
      <c r="G5" s="323">
        <f aca="true" t="shared" si="2" ref="G5:G31">IF(H5=0,0,F5/H5*100)</f>
        <v>-11.47</v>
      </c>
      <c r="H5" s="324">
        <f t="shared" si="0"/>
        <v>36873</v>
      </c>
      <c r="I5" s="325">
        <f t="shared" si="0"/>
        <v>11276</v>
      </c>
      <c r="J5" s="325">
        <f>SUM(J6,J11)</f>
        <v>11102</v>
      </c>
      <c r="K5" s="325">
        <f>SUM(K6,K11)</f>
        <v>10847</v>
      </c>
    </row>
    <row r="6" spans="1:11" s="22" customFormat="1" ht="17.25" customHeight="1">
      <c r="A6" s="73" t="s">
        <v>7</v>
      </c>
      <c r="B6" s="322">
        <f>SUM(B7:B10)</f>
        <v>10061</v>
      </c>
      <c r="C6" s="322">
        <f aca="true" t="shared" si="3" ref="C6:I6">SUM(C7:C10)</f>
        <v>10013</v>
      </c>
      <c r="D6" s="322">
        <f t="shared" si="3"/>
        <v>10426</v>
      </c>
      <c r="E6" s="333">
        <f t="shared" si="1"/>
        <v>104.12</v>
      </c>
      <c r="F6" s="322">
        <f aca="true" t="shared" si="4" ref="F6:F31">D6-H6</f>
        <v>-4295</v>
      </c>
      <c r="G6" s="323">
        <f t="shared" si="2"/>
        <v>-29.18</v>
      </c>
      <c r="H6" s="324">
        <f t="shared" si="3"/>
        <v>14721</v>
      </c>
      <c r="I6" s="325">
        <f t="shared" si="3"/>
        <v>3794</v>
      </c>
      <c r="J6" s="325">
        <f>SUM(J7:J10)</f>
        <v>4154</v>
      </c>
      <c r="K6" s="325">
        <f>SUM(K7:K10)</f>
        <v>4712</v>
      </c>
    </row>
    <row r="7" spans="1:11" s="21" customFormat="1" ht="17.25" customHeight="1">
      <c r="A7" s="74" t="s">
        <v>8</v>
      </c>
      <c r="B7" s="326">
        <f>'一般预算收入 '!B7-J7</f>
        <v>4072</v>
      </c>
      <c r="C7" s="147">
        <v>4687</v>
      </c>
      <c r="D7" s="326">
        <v>5700</v>
      </c>
      <c r="E7" s="334">
        <f t="shared" si="1"/>
        <v>121.61</v>
      </c>
      <c r="F7" s="326">
        <f t="shared" si="4"/>
        <v>-2868</v>
      </c>
      <c r="G7" s="327">
        <f t="shared" si="2"/>
        <v>-33.47</v>
      </c>
      <c r="H7" s="328">
        <f>H13/0.25*0.75</f>
        <v>8568</v>
      </c>
      <c r="I7" s="329">
        <f>2304-86</f>
        <v>2218</v>
      </c>
      <c r="J7" s="21">
        <v>2940</v>
      </c>
      <c r="K7" s="328">
        <f>K13/0.25*0.75</f>
        <v>3849</v>
      </c>
    </row>
    <row r="8" spans="1:11" s="21" customFormat="1" ht="17.25" customHeight="1">
      <c r="A8" s="74" t="s">
        <v>9</v>
      </c>
      <c r="B8" s="147">
        <v>2</v>
      </c>
      <c r="C8" s="147">
        <v>2</v>
      </c>
      <c r="D8" s="326">
        <f>'一般预算收入 '!D8-'一般预算收入县本级'!I8</f>
        <v>3</v>
      </c>
      <c r="E8" s="334">
        <f t="shared" si="1"/>
        <v>150</v>
      </c>
      <c r="F8" s="326">
        <f t="shared" si="4"/>
        <v>1</v>
      </c>
      <c r="G8" s="327">
        <f t="shared" si="2"/>
        <v>50</v>
      </c>
      <c r="H8" s="45">
        <v>2</v>
      </c>
      <c r="I8" s="44"/>
      <c r="K8" s="45">
        <v>0</v>
      </c>
    </row>
    <row r="9" spans="1:11" s="21" customFormat="1" ht="17.25" customHeight="1">
      <c r="A9" s="74" t="s">
        <v>10</v>
      </c>
      <c r="B9" s="326">
        <f>B16/0.4*0.6</f>
        <v>4055</v>
      </c>
      <c r="C9" s="326">
        <f>C16/0.4*0.6</f>
        <v>2550</v>
      </c>
      <c r="D9" s="326">
        <f>'一般预算收入 '!D9-'一般预算收入县本级'!I9</f>
        <v>2099</v>
      </c>
      <c r="E9" s="334">
        <f t="shared" si="1"/>
        <v>82.31</v>
      </c>
      <c r="F9" s="326">
        <f t="shared" si="4"/>
        <v>-246</v>
      </c>
      <c r="G9" s="327">
        <f t="shared" si="2"/>
        <v>-10.49</v>
      </c>
      <c r="H9" s="328">
        <f>H16/0.4*0.6</f>
        <v>2345</v>
      </c>
      <c r="I9" s="329">
        <f>I16/0.4*0.6+1</f>
        <v>1201</v>
      </c>
      <c r="J9" s="329">
        <f>J16/0.4*0.6</f>
        <v>746</v>
      </c>
      <c r="K9" s="328">
        <f>K16/0.4*0.6</f>
        <v>585</v>
      </c>
    </row>
    <row r="10" spans="1:11" s="21" customFormat="1" ht="17.25" customHeight="1">
      <c r="A10" s="74" t="s">
        <v>11</v>
      </c>
      <c r="B10" s="326">
        <f>B18/0.4*0.6</f>
        <v>1932</v>
      </c>
      <c r="C10" s="326">
        <f>C18/0.4*0.6-1</f>
        <v>2774</v>
      </c>
      <c r="D10" s="326">
        <v>2624</v>
      </c>
      <c r="E10" s="334">
        <f t="shared" si="1"/>
        <v>94.59</v>
      </c>
      <c r="F10" s="326">
        <f t="shared" si="4"/>
        <v>-1182</v>
      </c>
      <c r="G10" s="327">
        <f t="shared" si="2"/>
        <v>-31.06</v>
      </c>
      <c r="H10" s="328">
        <f>H18/0.4*0.6</f>
        <v>3806</v>
      </c>
      <c r="I10" s="329">
        <f>I18/0.4*0.6</f>
        <v>375</v>
      </c>
      <c r="J10" s="329">
        <f>J18/0.4*0.6</f>
        <v>468</v>
      </c>
      <c r="K10" s="328">
        <f>K18/0.4*0.6</f>
        <v>278</v>
      </c>
    </row>
    <row r="11" spans="1:11" s="22" customFormat="1" ht="17.25" customHeight="1">
      <c r="A11" s="73" t="s">
        <v>12</v>
      </c>
      <c r="B11" s="322">
        <f>SUM(B12,B31)</f>
        <v>20108</v>
      </c>
      <c r="C11" s="322">
        <f aca="true" t="shared" si="5" ref="C11:I11">SUM(C12,C31)</f>
        <v>22018</v>
      </c>
      <c r="D11" s="322">
        <f t="shared" si="5"/>
        <v>22218</v>
      </c>
      <c r="E11" s="333">
        <f t="shared" si="1"/>
        <v>100.91</v>
      </c>
      <c r="F11" s="322">
        <f t="shared" si="4"/>
        <v>66</v>
      </c>
      <c r="G11" s="323">
        <f t="shared" si="2"/>
        <v>0.3</v>
      </c>
      <c r="H11" s="324">
        <f t="shared" si="5"/>
        <v>22152</v>
      </c>
      <c r="I11" s="325">
        <f t="shared" si="5"/>
        <v>7482</v>
      </c>
      <c r="J11" s="325">
        <f>SUM(J12,J31)</f>
        <v>6948</v>
      </c>
      <c r="K11" s="325">
        <f>SUM(K12,K31)</f>
        <v>6135</v>
      </c>
    </row>
    <row r="12" spans="1:11" s="9" customFormat="1" ht="17.25" customHeight="1">
      <c r="A12" s="77" t="s">
        <v>13</v>
      </c>
      <c r="B12" s="322">
        <f>SUM(B13:B30)</f>
        <v>12964</v>
      </c>
      <c r="C12" s="322">
        <f aca="true" t="shared" si="6" ref="C12:I12">SUM(C13:C30)</f>
        <v>12895</v>
      </c>
      <c r="D12" s="322">
        <f t="shared" si="6"/>
        <v>12218</v>
      </c>
      <c r="E12" s="333">
        <f t="shared" si="1"/>
        <v>94.75</v>
      </c>
      <c r="F12" s="322">
        <f t="shared" si="4"/>
        <v>781</v>
      </c>
      <c r="G12" s="323">
        <f t="shared" si="2"/>
        <v>6.83</v>
      </c>
      <c r="H12" s="330">
        <f t="shared" si="6"/>
        <v>11437</v>
      </c>
      <c r="I12" s="331">
        <f t="shared" si="6"/>
        <v>7482</v>
      </c>
      <c r="J12" s="331">
        <f>SUM(J13:J30)</f>
        <v>6948</v>
      </c>
      <c r="K12" s="331">
        <f>SUM(K13:K30)</f>
        <v>6135</v>
      </c>
    </row>
    <row r="13" spans="1:11" ht="17.25" customHeight="1">
      <c r="A13" s="78" t="s">
        <v>190</v>
      </c>
      <c r="B13" s="326">
        <f>'一般预算收入 '!B13-J13</f>
        <v>3140</v>
      </c>
      <c r="C13" s="147">
        <v>2700</v>
      </c>
      <c r="D13" s="147">
        <v>3200</v>
      </c>
      <c r="E13" s="334">
        <f t="shared" si="1"/>
        <v>118.52</v>
      </c>
      <c r="F13" s="326">
        <f t="shared" si="4"/>
        <v>344</v>
      </c>
      <c r="G13" s="327">
        <f t="shared" si="2"/>
        <v>12.04</v>
      </c>
      <c r="H13" s="328">
        <f>'一般预算收入 '!H13-'一般预算收入县本级'!K13</f>
        <v>2856</v>
      </c>
      <c r="I13" s="48">
        <v>2300</v>
      </c>
      <c r="J13" s="6">
        <v>1500</v>
      </c>
      <c r="K13" s="6">
        <v>1283</v>
      </c>
    </row>
    <row r="14" spans="1:11" ht="17.25" customHeight="1">
      <c r="A14" s="78" t="s">
        <v>191</v>
      </c>
      <c r="B14" s="326">
        <f>'一般预算收入 '!B14-J14</f>
        <v>932</v>
      </c>
      <c r="C14" s="147">
        <v>2800</v>
      </c>
      <c r="D14" s="147">
        <v>2500</v>
      </c>
      <c r="E14" s="334">
        <f t="shared" si="1"/>
        <v>89.29</v>
      </c>
      <c r="F14" s="326">
        <f t="shared" si="4"/>
        <v>1874</v>
      </c>
      <c r="G14" s="327">
        <f t="shared" si="2"/>
        <v>299.36</v>
      </c>
      <c r="H14" s="328">
        <f>'一般预算收入 '!H14-'一般预算收入县本级'!K14</f>
        <v>626</v>
      </c>
      <c r="I14" s="48">
        <v>700</v>
      </c>
      <c r="J14" s="6">
        <v>1440</v>
      </c>
      <c r="K14" s="6">
        <v>800</v>
      </c>
    </row>
    <row r="15" spans="1:11" ht="17.25" customHeight="1">
      <c r="A15" s="78" t="s">
        <v>14</v>
      </c>
      <c r="B15" s="326">
        <f>'一般预算收入 '!B15-J15</f>
        <v>0</v>
      </c>
      <c r="C15" s="147">
        <v>25</v>
      </c>
      <c r="D15" s="326">
        <f>'一般预算收入 '!D15-I15</f>
        <v>25</v>
      </c>
      <c r="E15" s="334">
        <f t="shared" si="1"/>
        <v>0</v>
      </c>
      <c r="F15" s="326">
        <f t="shared" si="4"/>
        <v>-506</v>
      </c>
      <c r="G15" s="327">
        <f t="shared" si="2"/>
        <v>-95.29</v>
      </c>
      <c r="H15" s="328">
        <f>'一般预算收入 '!H15-'一般预算收入县本级'!K15</f>
        <v>531</v>
      </c>
      <c r="I15" s="48">
        <v>0</v>
      </c>
      <c r="J15" s="6">
        <v>0</v>
      </c>
      <c r="K15" s="6">
        <v>487</v>
      </c>
    </row>
    <row r="16" spans="1:11" ht="17.25" customHeight="1">
      <c r="A16" s="78" t="s">
        <v>192</v>
      </c>
      <c r="B16" s="326">
        <f>'一般预算收入 '!B16-J16</f>
        <v>2703</v>
      </c>
      <c r="C16" s="147">
        <v>1700</v>
      </c>
      <c r="D16" s="326">
        <f>'一般预算收入 '!D16-I16</f>
        <v>1400</v>
      </c>
      <c r="E16" s="334">
        <f t="shared" si="1"/>
        <v>82.35</v>
      </c>
      <c r="F16" s="326">
        <f t="shared" si="4"/>
        <v>-163</v>
      </c>
      <c r="G16" s="327">
        <f t="shared" si="2"/>
        <v>-10.43</v>
      </c>
      <c r="H16" s="328">
        <f>'一般预算收入 '!H16-'一般预算收入县本级'!K16</f>
        <v>1563</v>
      </c>
      <c r="I16" s="48">
        <v>800</v>
      </c>
      <c r="J16" s="6">
        <v>497</v>
      </c>
      <c r="K16" s="6">
        <v>390</v>
      </c>
    </row>
    <row r="17" spans="1:10" ht="17.25" customHeight="1">
      <c r="A17" s="78" t="s">
        <v>15</v>
      </c>
      <c r="B17" s="326">
        <f>'一般预算收入 '!B17-J17</f>
        <v>0</v>
      </c>
      <c r="C17" s="147">
        <v>0</v>
      </c>
      <c r="D17" s="326">
        <f>'一般预算收入 '!D17-I17</f>
        <v>0</v>
      </c>
      <c r="E17" s="334">
        <f t="shared" si="1"/>
        <v>0</v>
      </c>
      <c r="F17" s="326">
        <f t="shared" si="4"/>
        <v>0</v>
      </c>
      <c r="G17" s="327">
        <f t="shared" si="2"/>
        <v>0</v>
      </c>
      <c r="H17" s="328">
        <f>'一般预算收入 '!H17-'一般预算收入县本级'!K17</f>
        <v>0</v>
      </c>
      <c r="I17" s="48"/>
      <c r="J17" s="6">
        <v>0</v>
      </c>
    </row>
    <row r="18" spans="1:11" ht="17.25" customHeight="1">
      <c r="A18" s="78" t="s">
        <v>193</v>
      </c>
      <c r="B18" s="326">
        <f>'一般预算收入 '!B18-J18</f>
        <v>1288</v>
      </c>
      <c r="C18" s="147">
        <v>1850</v>
      </c>
      <c r="D18" s="326">
        <f>'一般预算收入 '!D18-I18</f>
        <v>1750</v>
      </c>
      <c r="E18" s="334">
        <f t="shared" si="1"/>
        <v>94.59</v>
      </c>
      <c r="F18" s="326">
        <f t="shared" si="4"/>
        <v>-787</v>
      </c>
      <c r="G18" s="327">
        <f t="shared" si="2"/>
        <v>-31.02</v>
      </c>
      <c r="H18" s="328">
        <f>'一般预算收入 '!H18-'一般预算收入县本级'!K18</f>
        <v>2537</v>
      </c>
      <c r="I18" s="48">
        <v>250</v>
      </c>
      <c r="J18" s="6">
        <v>312</v>
      </c>
      <c r="K18" s="6">
        <v>185</v>
      </c>
    </row>
    <row r="19" spans="1:11" ht="17.25" customHeight="1">
      <c r="A19" s="78" t="s">
        <v>16</v>
      </c>
      <c r="B19" s="326">
        <f>'一般预算收入 '!B19-J19</f>
        <v>351</v>
      </c>
      <c r="C19" s="147">
        <v>100</v>
      </c>
      <c r="D19" s="326">
        <f>'一般预算收入 '!D19-I19</f>
        <v>50</v>
      </c>
      <c r="E19" s="334">
        <f t="shared" si="1"/>
        <v>50</v>
      </c>
      <c r="F19" s="326">
        <f t="shared" si="4"/>
        <v>5</v>
      </c>
      <c r="G19" s="327">
        <f t="shared" si="2"/>
        <v>11.11</v>
      </c>
      <c r="H19" s="328">
        <f>'一般预算收入 '!H19-'一般预算收入县本级'!K19</f>
        <v>45</v>
      </c>
      <c r="I19" s="48">
        <v>1050</v>
      </c>
      <c r="J19" s="6">
        <v>649</v>
      </c>
      <c r="K19" s="6">
        <v>707</v>
      </c>
    </row>
    <row r="20" spans="1:10" ht="17.25" customHeight="1">
      <c r="A20" s="78" t="s">
        <v>17</v>
      </c>
      <c r="B20" s="326">
        <f>'一般预算收入 '!B20-J20</f>
        <v>0</v>
      </c>
      <c r="C20" s="147">
        <v>0</v>
      </c>
      <c r="D20" s="326">
        <f>'一般预算收入 '!D20-I20</f>
        <v>0</v>
      </c>
      <c r="E20" s="334">
        <f t="shared" si="1"/>
        <v>0</v>
      </c>
      <c r="F20" s="326">
        <f t="shared" si="4"/>
        <v>0</v>
      </c>
      <c r="G20" s="327">
        <f t="shared" si="2"/>
        <v>0</v>
      </c>
      <c r="H20" s="328">
        <f>'一般预算收入 '!H20-'一般预算收入县本级'!K20</f>
        <v>0</v>
      </c>
      <c r="I20" s="48"/>
      <c r="J20" s="6">
        <v>0</v>
      </c>
    </row>
    <row r="21" spans="1:11" ht="17.25" customHeight="1">
      <c r="A21" s="78" t="s">
        <v>18</v>
      </c>
      <c r="B21" s="326">
        <f>'一般预算收入 '!B21-J21</f>
        <v>578</v>
      </c>
      <c r="C21" s="147">
        <v>400</v>
      </c>
      <c r="D21" s="326">
        <f>'一般预算收入 '!D21-I21</f>
        <v>380</v>
      </c>
      <c r="E21" s="334">
        <f t="shared" si="1"/>
        <v>95</v>
      </c>
      <c r="F21" s="326">
        <f t="shared" si="4"/>
        <v>27</v>
      </c>
      <c r="G21" s="327">
        <f t="shared" si="2"/>
        <v>7.65</v>
      </c>
      <c r="H21" s="328">
        <f>'一般预算收入 '!H21-'一般预算收入县本级'!K21</f>
        <v>353</v>
      </c>
      <c r="I21" s="48">
        <v>170</v>
      </c>
      <c r="J21" s="6">
        <v>122</v>
      </c>
      <c r="K21" s="6">
        <v>95</v>
      </c>
    </row>
    <row r="22" spans="1:11" ht="17.25" customHeight="1">
      <c r="A22" s="78" t="s">
        <v>19</v>
      </c>
      <c r="B22" s="326">
        <f>'一般预算收入 '!B22-J22</f>
        <v>593</v>
      </c>
      <c r="C22" s="147">
        <v>675</v>
      </c>
      <c r="D22" s="326">
        <f>'一般预算收入 '!D22-I22</f>
        <v>575</v>
      </c>
      <c r="E22" s="334">
        <f t="shared" si="1"/>
        <v>85.19</v>
      </c>
      <c r="F22" s="326">
        <f t="shared" si="4"/>
        <v>164</v>
      </c>
      <c r="G22" s="327">
        <f t="shared" si="2"/>
        <v>39.9</v>
      </c>
      <c r="H22" s="328">
        <f>'一般预算收入 '!H22-'一般预算收入县本级'!K22</f>
        <v>411</v>
      </c>
      <c r="I22" s="48">
        <v>25</v>
      </c>
      <c r="J22" s="6">
        <v>7</v>
      </c>
      <c r="K22" s="6">
        <v>11</v>
      </c>
    </row>
    <row r="23" spans="1:11" ht="17.25" customHeight="1">
      <c r="A23" s="78" t="s">
        <v>20</v>
      </c>
      <c r="B23" s="326">
        <f>'一般预算收入 '!B23-J23</f>
        <v>197</v>
      </c>
      <c r="C23" s="147">
        <v>155</v>
      </c>
      <c r="D23" s="326">
        <f>'一般预算收入 '!D23-I23</f>
        <v>125</v>
      </c>
      <c r="E23" s="334">
        <f t="shared" si="1"/>
        <v>80.65</v>
      </c>
      <c r="F23" s="326">
        <f t="shared" si="4"/>
        <v>29</v>
      </c>
      <c r="G23" s="327">
        <f t="shared" si="2"/>
        <v>30.21</v>
      </c>
      <c r="H23" s="328">
        <f>'一般预算收入 '!H23-'一般预算收入县本级'!K23</f>
        <v>96</v>
      </c>
      <c r="I23" s="48">
        <v>75</v>
      </c>
      <c r="J23" s="6">
        <v>53</v>
      </c>
      <c r="K23" s="6">
        <v>35</v>
      </c>
    </row>
    <row r="24" spans="1:11" ht="17.25" customHeight="1">
      <c r="A24" s="78" t="s">
        <v>21</v>
      </c>
      <c r="B24" s="326">
        <f>'一般预算收入 '!B24-J24</f>
        <v>268</v>
      </c>
      <c r="C24" s="147">
        <v>320</v>
      </c>
      <c r="D24" s="326">
        <f>'一般预算收入 '!D24-I24</f>
        <v>320</v>
      </c>
      <c r="E24" s="334">
        <f t="shared" si="1"/>
        <v>100</v>
      </c>
      <c r="F24" s="326">
        <f t="shared" si="4"/>
        <v>123</v>
      </c>
      <c r="G24" s="327">
        <f t="shared" si="2"/>
        <v>62.44</v>
      </c>
      <c r="H24" s="328">
        <f>'一般预算收入 '!H24-'一般预算收入县本级'!K24</f>
        <v>197</v>
      </c>
      <c r="I24" s="48">
        <v>30</v>
      </c>
      <c r="J24" s="6">
        <v>32</v>
      </c>
      <c r="K24" s="6">
        <v>21</v>
      </c>
    </row>
    <row r="25" spans="1:11" ht="17.25" customHeight="1">
      <c r="A25" s="78" t="s">
        <v>22</v>
      </c>
      <c r="B25" s="326">
        <f>'一般预算收入 '!B25-J25</f>
        <v>973</v>
      </c>
      <c r="C25" s="147">
        <v>990</v>
      </c>
      <c r="D25" s="326">
        <f>'一般预算收入 '!D25-I25</f>
        <v>790</v>
      </c>
      <c r="E25" s="334">
        <f t="shared" si="1"/>
        <v>79.8</v>
      </c>
      <c r="F25" s="326">
        <f t="shared" si="4"/>
        <v>560</v>
      </c>
      <c r="G25" s="327">
        <f t="shared" si="2"/>
        <v>243.48</v>
      </c>
      <c r="H25" s="328">
        <f>'一般预算收入 '!H25-'一般预算收入县本级'!K25</f>
        <v>230</v>
      </c>
      <c r="I25" s="48">
        <v>10</v>
      </c>
      <c r="J25" s="6">
        <v>27</v>
      </c>
      <c r="K25" s="6">
        <v>48</v>
      </c>
    </row>
    <row r="26" spans="1:10" ht="17.25" customHeight="1">
      <c r="A26" s="78" t="s">
        <v>23</v>
      </c>
      <c r="B26" s="326">
        <f>'一般预算收入 '!B26-J26</f>
        <v>200</v>
      </c>
      <c r="C26" s="147">
        <v>200</v>
      </c>
      <c r="D26" s="326">
        <f>'一般预算收入 '!D26-I26</f>
        <v>200</v>
      </c>
      <c r="E26" s="334">
        <f t="shared" si="1"/>
        <v>100</v>
      </c>
      <c r="F26" s="326">
        <f t="shared" si="4"/>
        <v>1</v>
      </c>
      <c r="G26" s="327">
        <f t="shared" si="2"/>
        <v>0.5</v>
      </c>
      <c r="H26" s="328">
        <f>'一般预算收入 '!H26-'一般预算收入县本级'!K26</f>
        <v>199</v>
      </c>
      <c r="I26" s="48">
        <v>0</v>
      </c>
      <c r="J26" s="6">
        <v>0</v>
      </c>
    </row>
    <row r="27" spans="1:10" ht="17.25" customHeight="1">
      <c r="A27" s="78" t="s">
        <v>24</v>
      </c>
      <c r="B27" s="326">
        <f>'一般预算收入 '!B27-J27</f>
        <v>596</v>
      </c>
      <c r="C27" s="147">
        <v>500</v>
      </c>
      <c r="D27" s="326">
        <f>'一般预算收入 '!D27-I27</f>
        <v>423</v>
      </c>
      <c r="E27" s="334">
        <f t="shared" si="1"/>
        <v>84.6</v>
      </c>
      <c r="F27" s="326">
        <f t="shared" si="4"/>
        <v>-897</v>
      </c>
      <c r="G27" s="327">
        <f t="shared" si="2"/>
        <v>-67.95</v>
      </c>
      <c r="H27" s="328">
        <f>'一般预算收入 '!H27-'一般预算收入县本级'!K27</f>
        <v>1320</v>
      </c>
      <c r="I27" s="48"/>
      <c r="J27" s="6">
        <v>4</v>
      </c>
    </row>
    <row r="28" spans="1:11" ht="17.25" customHeight="1">
      <c r="A28" s="78" t="s">
        <v>25</v>
      </c>
      <c r="B28" s="326">
        <f>'一般预算收入 '!B28-J28</f>
        <v>1145</v>
      </c>
      <c r="C28" s="147">
        <v>480</v>
      </c>
      <c r="D28" s="326">
        <f>'一般预算收入 '!D28-I28</f>
        <v>480</v>
      </c>
      <c r="E28" s="334">
        <f t="shared" si="1"/>
        <v>100</v>
      </c>
      <c r="F28" s="326">
        <f t="shared" si="4"/>
        <v>7</v>
      </c>
      <c r="G28" s="327">
        <f t="shared" si="2"/>
        <v>1.48</v>
      </c>
      <c r="H28" s="328">
        <f>'一般预算收入 '!H28-'一般预算收入县本级'!K28</f>
        <v>473</v>
      </c>
      <c r="I28" s="48">
        <v>20</v>
      </c>
      <c r="J28" s="6">
        <v>5</v>
      </c>
      <c r="K28" s="6">
        <v>8</v>
      </c>
    </row>
    <row r="29" spans="1:11" ht="17.25" customHeight="1">
      <c r="A29" s="78" t="s">
        <v>26</v>
      </c>
      <c r="B29" s="326">
        <f>'一般预算收入 '!B29-J29</f>
        <v>0</v>
      </c>
      <c r="C29" s="326">
        <f>-248+248</f>
        <v>0</v>
      </c>
      <c r="D29" s="326">
        <f>'一般预算收入 '!D29-I29</f>
        <v>0</v>
      </c>
      <c r="E29" s="334">
        <f t="shared" si="1"/>
        <v>0</v>
      </c>
      <c r="F29" s="326">
        <f t="shared" si="4"/>
        <v>0</v>
      </c>
      <c r="G29" s="327">
        <f t="shared" si="2"/>
        <v>0</v>
      </c>
      <c r="H29" s="328">
        <f>'一般预算收入 '!H29-'一般预算收入县本级'!K29</f>
        <v>0</v>
      </c>
      <c r="I29" s="48">
        <v>2052</v>
      </c>
      <c r="J29" s="6">
        <v>2300</v>
      </c>
      <c r="K29" s="6">
        <v>2065</v>
      </c>
    </row>
    <row r="30" spans="1:9" ht="17.25" customHeight="1">
      <c r="A30" s="78" t="s">
        <v>27</v>
      </c>
      <c r="B30" s="326">
        <f>'一般预算收入 '!B30-I30</f>
        <v>0</v>
      </c>
      <c r="C30" s="147"/>
      <c r="D30" s="147"/>
      <c r="E30" s="334">
        <f t="shared" si="1"/>
        <v>0</v>
      </c>
      <c r="F30" s="326">
        <f t="shared" si="4"/>
        <v>0</v>
      </c>
      <c r="G30" s="327">
        <f t="shared" si="2"/>
        <v>0</v>
      </c>
      <c r="H30" s="328">
        <f>'一般预算收入 '!H30-'一般预算收入县本级'!K30</f>
        <v>0</v>
      </c>
      <c r="I30" s="46"/>
    </row>
    <row r="31" spans="1:9" s="9" customFormat="1" ht="17.25" customHeight="1">
      <c r="A31" s="80" t="s">
        <v>28</v>
      </c>
      <c r="B31" s="322">
        <f>'一般预算收入 '!B31-'一般预算收入县本级'!J31</f>
        <v>7144</v>
      </c>
      <c r="C31" s="322">
        <f>SUM(C32,C33:C37)</f>
        <v>9123</v>
      </c>
      <c r="D31" s="322">
        <f>SUM(D32,D33:D37)</f>
        <v>10000</v>
      </c>
      <c r="E31" s="333">
        <f t="shared" si="1"/>
        <v>109.61</v>
      </c>
      <c r="F31" s="322">
        <f t="shared" si="4"/>
        <v>-715</v>
      </c>
      <c r="G31" s="323">
        <f t="shared" si="2"/>
        <v>-6.67</v>
      </c>
      <c r="H31" s="330">
        <f>SUM(H32,H33:H37)</f>
        <v>10715</v>
      </c>
      <c r="I31" s="49"/>
    </row>
    <row r="32" spans="1:9" ht="16.5" customHeight="1">
      <c r="A32" s="81" t="s">
        <v>29</v>
      </c>
      <c r="B32" s="326">
        <f>'一般预算收入 '!B32-'一般预算收入县本级'!J32</f>
        <v>1800</v>
      </c>
      <c r="C32" s="326">
        <f>'一般预算收入 '!C32</f>
        <v>1600</v>
      </c>
      <c r="D32" s="326">
        <f>'一般预算收入 '!D32-'一般预算收入县本级'!I32</f>
        <v>1777</v>
      </c>
      <c r="E32" s="334">
        <f t="shared" si="1"/>
        <v>111.06</v>
      </c>
      <c r="F32" s="326">
        <f aca="true" t="shared" si="7" ref="F32:F37">D32-H32</f>
        <v>282</v>
      </c>
      <c r="G32" s="327">
        <f aca="true" t="shared" si="8" ref="G32:G37">IF(H32=0,0,F32/H32*100)</f>
        <v>18.86</v>
      </c>
      <c r="H32" s="332">
        <f>'一般预算收入 '!H32</f>
        <v>1495</v>
      </c>
      <c r="I32" s="50">
        <v>0</v>
      </c>
    </row>
    <row r="33" spans="1:9" ht="17.25" customHeight="1">
      <c r="A33" s="78" t="s">
        <v>30</v>
      </c>
      <c r="B33" s="326">
        <f>'一般预算收入 '!B33-'一般预算收入县本级'!J33</f>
        <v>1071</v>
      </c>
      <c r="C33" s="326">
        <f>'一般预算收入 '!C33</f>
        <v>1000</v>
      </c>
      <c r="D33" s="326">
        <f>'一般预算收入 '!D33-'一般预算收入县本级'!I33</f>
        <v>1000</v>
      </c>
      <c r="E33" s="334">
        <f t="shared" si="1"/>
        <v>100</v>
      </c>
      <c r="F33" s="326">
        <f t="shared" si="7"/>
        <v>68</v>
      </c>
      <c r="G33" s="327">
        <f t="shared" si="8"/>
        <v>7.3</v>
      </c>
      <c r="H33" s="332">
        <f>'一般预算收入 '!H33</f>
        <v>932</v>
      </c>
      <c r="I33" s="46"/>
    </row>
    <row r="34" spans="1:9" ht="17.25" customHeight="1">
      <c r="A34" s="78" t="s">
        <v>31</v>
      </c>
      <c r="B34" s="326">
        <f>'一般预算收入 '!B34-'一般预算收入县本级'!J34</f>
        <v>1200</v>
      </c>
      <c r="C34" s="326">
        <f>'一般预算收入 '!C34</f>
        <v>1200</v>
      </c>
      <c r="D34" s="326">
        <f>'一般预算收入 '!D34-'一般预算收入县本级'!I34</f>
        <v>1200</v>
      </c>
      <c r="E34" s="334">
        <f t="shared" si="1"/>
        <v>100</v>
      </c>
      <c r="F34" s="326">
        <f t="shared" si="7"/>
        <v>22</v>
      </c>
      <c r="G34" s="327">
        <f t="shared" si="8"/>
        <v>1.87</v>
      </c>
      <c r="H34" s="332">
        <f>'一般预算收入 '!H34</f>
        <v>1178</v>
      </c>
      <c r="I34" s="46"/>
    </row>
    <row r="35" spans="1:9" ht="17.25" customHeight="1">
      <c r="A35" s="78" t="s">
        <v>32</v>
      </c>
      <c r="B35" s="147">
        <v>0</v>
      </c>
      <c r="C35" s="326">
        <f>'一般预算收入 '!C35</f>
        <v>0</v>
      </c>
      <c r="D35" s="326">
        <f>'一般预算收入 '!D35-'一般预算收入县本级'!I35</f>
        <v>0</v>
      </c>
      <c r="E35" s="83"/>
      <c r="F35" s="326">
        <f t="shared" si="7"/>
        <v>0</v>
      </c>
      <c r="G35" s="327">
        <f t="shared" si="8"/>
        <v>0</v>
      </c>
      <c r="H35" s="332">
        <f>'一般预算收入 '!H35</f>
        <v>0</v>
      </c>
      <c r="I35" s="46"/>
    </row>
    <row r="36" spans="1:9" ht="17.25" customHeight="1">
      <c r="A36" s="78" t="s">
        <v>33</v>
      </c>
      <c r="B36" s="326">
        <f>'一般预算收入 '!B36-'一般预算收入县本级'!J36</f>
        <v>2873</v>
      </c>
      <c r="C36" s="326">
        <f>'一般预算收入 '!C36</f>
        <v>4000</v>
      </c>
      <c r="D36" s="326">
        <f>'一般预算收入 '!D36-'一般预算收入县本级'!I36</f>
        <v>4700</v>
      </c>
      <c r="E36" s="334">
        <f>IF(B36=0,0,D36/C36*100)</f>
        <v>117.5</v>
      </c>
      <c r="F36" s="326">
        <f t="shared" si="7"/>
        <v>-1614</v>
      </c>
      <c r="G36" s="327">
        <f t="shared" si="8"/>
        <v>-25.56</v>
      </c>
      <c r="H36" s="332">
        <f>'一般预算收入 '!H36</f>
        <v>6314</v>
      </c>
      <c r="I36" s="46"/>
    </row>
    <row r="37" spans="1:9" ht="17.25" customHeight="1" thickBot="1">
      <c r="A37" s="79" t="s">
        <v>34</v>
      </c>
      <c r="B37" s="335">
        <f>'一般预算收入 '!B37-'一般预算收入县本级'!J37</f>
        <v>200</v>
      </c>
      <c r="C37" s="335">
        <f>'一般预算收入 '!C37</f>
        <v>1323</v>
      </c>
      <c r="D37" s="335">
        <f>'一般预算收入 '!D37-'一般预算收入县本级'!I37</f>
        <v>1323</v>
      </c>
      <c r="E37" s="336">
        <f>IF(B37=0,0,D37/C37*100)</f>
        <v>100</v>
      </c>
      <c r="F37" s="335">
        <f t="shared" si="7"/>
        <v>527</v>
      </c>
      <c r="G37" s="337">
        <f t="shared" si="8"/>
        <v>66.21</v>
      </c>
      <c r="H37" s="332">
        <f>'一般预算收入 '!H37</f>
        <v>796</v>
      </c>
      <c r="I37" s="46"/>
    </row>
  </sheetData>
  <sheetProtection/>
  <mergeCells count="11">
    <mergeCell ref="J3:J4"/>
    <mergeCell ref="K3:K4"/>
    <mergeCell ref="H3:H4"/>
    <mergeCell ref="I3:I4"/>
    <mergeCell ref="A1:G1"/>
    <mergeCell ref="F2:G2"/>
    <mergeCell ref="D3:E3"/>
    <mergeCell ref="F3:G3"/>
    <mergeCell ref="A3:A4"/>
    <mergeCell ref="B3:B4"/>
    <mergeCell ref="C3:C4"/>
  </mergeCells>
  <printOptions horizontalCentered="1"/>
  <pageMargins left="0.7479166666666667" right="0.7479166666666667" top="0.5902777777777778" bottom="0.8263888888888888" header="0.5111111111111111" footer="0.5111111111111111"/>
  <pageSetup firstPageNumber="2" useFirstPageNumber="1" horizontalDpi="600" verticalDpi="600" orientation="portrait" paperSize="9" scale="98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showZeros="0" zoomScalePageLayoutView="0" workbookViewId="0" topLeftCell="A1">
      <selection activeCell="N30" sqref="N30"/>
    </sheetView>
  </sheetViews>
  <sheetFormatPr defaultColWidth="9.00390625" defaultRowHeight="14.25" outlineLevelCol="1"/>
  <cols>
    <col min="1" max="1" width="27.25390625" style="18" customWidth="1"/>
    <col min="2" max="2" width="8.375" style="18" customWidth="1"/>
    <col min="3" max="3" width="8.125" style="18" customWidth="1"/>
    <col min="4" max="4" width="7.875" style="18" customWidth="1"/>
    <col min="5" max="5" width="9.00390625" style="18" customWidth="1"/>
    <col min="6" max="6" width="8.50390625" style="18" customWidth="1"/>
    <col min="7" max="7" width="7.875" style="18" customWidth="1"/>
    <col min="8" max="8" width="8.75390625" style="18" customWidth="1"/>
    <col min="9" max="9" width="9.00390625" style="35" hidden="1" customWidth="1" outlineLevel="1"/>
    <col min="10" max="10" width="9.00390625" style="18" customWidth="1" collapsed="1"/>
    <col min="11" max="16384" width="9.00390625" style="18" customWidth="1"/>
  </cols>
  <sheetData>
    <row r="1" spans="1:9" s="180" customFormat="1" ht="34.5" customHeight="1">
      <c r="A1" s="389" t="s">
        <v>261</v>
      </c>
      <c r="B1" s="389"/>
      <c r="C1" s="389"/>
      <c r="D1" s="389"/>
      <c r="E1" s="389"/>
      <c r="F1" s="389"/>
      <c r="G1" s="389"/>
      <c r="H1" s="389"/>
      <c r="I1" s="182"/>
    </row>
    <row r="2" spans="1:9" s="154" customFormat="1" ht="21" customHeight="1" thickBot="1">
      <c r="A2" s="58" t="s">
        <v>124</v>
      </c>
      <c r="B2" s="190"/>
      <c r="C2" s="190"/>
      <c r="G2" s="189" t="s">
        <v>35</v>
      </c>
      <c r="H2" s="189" t="s">
        <v>209</v>
      </c>
      <c r="I2" s="175"/>
    </row>
    <row r="3" spans="1:9" s="17" customFormat="1" ht="26.25" customHeight="1">
      <c r="A3" s="401" t="s">
        <v>36</v>
      </c>
      <c r="B3" s="405" t="s">
        <v>262</v>
      </c>
      <c r="C3" s="406"/>
      <c r="D3" s="406"/>
      <c r="E3" s="403" t="s">
        <v>184</v>
      </c>
      <c r="F3" s="403" t="s">
        <v>181</v>
      </c>
      <c r="G3" s="399" t="s">
        <v>37</v>
      </c>
      <c r="H3" s="400"/>
      <c r="I3" s="398" t="s">
        <v>256</v>
      </c>
    </row>
    <row r="4" spans="1:9" s="17" customFormat="1" ht="39.75" customHeight="1">
      <c r="A4" s="402"/>
      <c r="B4" s="153" t="s">
        <v>139</v>
      </c>
      <c r="C4" s="153" t="s">
        <v>183</v>
      </c>
      <c r="D4" s="153" t="s">
        <v>180</v>
      </c>
      <c r="E4" s="404"/>
      <c r="F4" s="404"/>
      <c r="G4" s="193" t="s">
        <v>38</v>
      </c>
      <c r="H4" s="194" t="s">
        <v>164</v>
      </c>
      <c r="I4" s="398"/>
    </row>
    <row r="5" spans="1:9" s="17" customFormat="1" ht="21.75" customHeight="1">
      <c r="A5" s="88" t="s">
        <v>39</v>
      </c>
      <c r="B5" s="144">
        <f aca="true" t="shared" si="0" ref="B5:G5">SUM(B6:B28)</f>
        <v>83664</v>
      </c>
      <c r="C5" s="144">
        <f t="shared" si="0"/>
        <v>72296</v>
      </c>
      <c r="D5" s="144">
        <f t="shared" si="0"/>
        <v>11368</v>
      </c>
      <c r="E5" s="144">
        <f t="shared" si="0"/>
        <v>102910</v>
      </c>
      <c r="F5" s="144">
        <f t="shared" si="0"/>
        <v>148557</v>
      </c>
      <c r="G5" s="144">
        <f t="shared" si="0"/>
        <v>12281</v>
      </c>
      <c r="H5" s="94">
        <f aca="true" t="shared" si="1" ref="H5:H24">IF(I5=0,0,G5/I5*100)</f>
        <v>9.01</v>
      </c>
      <c r="I5" s="34">
        <f>SUM(I6:I28)</f>
        <v>136276</v>
      </c>
    </row>
    <row r="6" spans="1:9" ht="21.75" customHeight="1">
      <c r="A6" s="89" t="s">
        <v>40</v>
      </c>
      <c r="B6" s="132">
        <f>SUM(C6:D6)</f>
        <v>12943</v>
      </c>
      <c r="C6" s="132">
        <v>12915</v>
      </c>
      <c r="D6" s="132">
        <v>28</v>
      </c>
      <c r="E6" s="132">
        <v>12915</v>
      </c>
      <c r="F6" s="383">
        <v>13876</v>
      </c>
      <c r="G6" s="132">
        <f aca="true" t="shared" si="2" ref="G6:G28">F6-I6</f>
        <v>219</v>
      </c>
      <c r="H6" s="86">
        <f t="shared" si="1"/>
        <v>1.6</v>
      </c>
      <c r="I6" s="36">
        <v>13657</v>
      </c>
    </row>
    <row r="7" spans="1:9" ht="21.75" customHeight="1">
      <c r="A7" s="89" t="s">
        <v>165</v>
      </c>
      <c r="B7" s="132">
        <f aca="true" t="shared" si="3" ref="B7:B28">SUM(C7:D7)</f>
        <v>0</v>
      </c>
      <c r="C7" s="132">
        <v>0</v>
      </c>
      <c r="D7" s="132">
        <v>0</v>
      </c>
      <c r="E7" s="132">
        <v>0</v>
      </c>
      <c r="F7" s="383">
        <v>0</v>
      </c>
      <c r="G7" s="132">
        <f t="shared" si="2"/>
        <v>0</v>
      </c>
      <c r="H7" s="86">
        <f t="shared" si="1"/>
        <v>0</v>
      </c>
      <c r="I7" s="36"/>
    </row>
    <row r="8" spans="1:9" ht="21.75" customHeight="1">
      <c r="A8" s="89" t="s">
        <v>41</v>
      </c>
      <c r="B8" s="132">
        <f t="shared" si="3"/>
        <v>237</v>
      </c>
      <c r="C8" s="132">
        <v>237</v>
      </c>
      <c r="D8" s="132">
        <v>0</v>
      </c>
      <c r="E8" s="132">
        <v>237</v>
      </c>
      <c r="F8" s="383">
        <v>184</v>
      </c>
      <c r="G8" s="132">
        <f t="shared" si="2"/>
        <v>-2</v>
      </c>
      <c r="H8" s="86">
        <f t="shared" si="1"/>
        <v>-1.08</v>
      </c>
      <c r="I8" s="36">
        <v>186</v>
      </c>
    </row>
    <row r="9" spans="1:9" ht="21.75" customHeight="1">
      <c r="A9" s="89" t="s">
        <v>166</v>
      </c>
      <c r="B9" s="132">
        <f t="shared" si="3"/>
        <v>4501</v>
      </c>
      <c r="C9" s="132">
        <v>4486</v>
      </c>
      <c r="D9" s="132">
        <v>15</v>
      </c>
      <c r="E9" s="132">
        <v>6909</v>
      </c>
      <c r="F9" s="383">
        <v>8299</v>
      </c>
      <c r="G9" s="132">
        <f t="shared" si="2"/>
        <v>-403</v>
      </c>
      <c r="H9" s="86">
        <f t="shared" si="1"/>
        <v>-4.63</v>
      </c>
      <c r="I9" s="36">
        <v>8702</v>
      </c>
    </row>
    <row r="10" spans="1:9" ht="21.75" customHeight="1">
      <c r="A10" s="89" t="s">
        <v>43</v>
      </c>
      <c r="B10" s="132">
        <f t="shared" si="3"/>
        <v>20575</v>
      </c>
      <c r="C10" s="132">
        <v>19689</v>
      </c>
      <c r="D10" s="132">
        <v>886</v>
      </c>
      <c r="E10" s="132">
        <v>21189</v>
      </c>
      <c r="F10" s="383">
        <v>31339</v>
      </c>
      <c r="G10" s="132">
        <f t="shared" si="2"/>
        <v>1036</v>
      </c>
      <c r="H10" s="86">
        <f t="shared" si="1"/>
        <v>3.42</v>
      </c>
      <c r="I10" s="36">
        <v>30303</v>
      </c>
    </row>
    <row r="11" spans="1:9" ht="21.75" customHeight="1">
      <c r="A11" s="89" t="s">
        <v>167</v>
      </c>
      <c r="B11" s="132">
        <f t="shared" si="3"/>
        <v>646</v>
      </c>
      <c r="C11" s="132">
        <v>616</v>
      </c>
      <c r="D11" s="132">
        <v>30</v>
      </c>
      <c r="E11" s="132">
        <v>1536</v>
      </c>
      <c r="F11" s="383">
        <v>2651</v>
      </c>
      <c r="G11" s="132">
        <f t="shared" si="2"/>
        <v>412</v>
      </c>
      <c r="H11" s="86">
        <f t="shared" si="1"/>
        <v>18.4</v>
      </c>
      <c r="I11" s="36">
        <v>2239</v>
      </c>
    </row>
    <row r="12" spans="1:9" ht="21.75" customHeight="1">
      <c r="A12" s="89" t="s">
        <v>45</v>
      </c>
      <c r="B12" s="132">
        <f t="shared" si="3"/>
        <v>845</v>
      </c>
      <c r="C12" s="132">
        <v>820</v>
      </c>
      <c r="D12" s="132">
        <v>25</v>
      </c>
      <c r="E12" s="132">
        <v>820</v>
      </c>
      <c r="F12" s="383">
        <v>2218</v>
      </c>
      <c r="G12" s="132">
        <f t="shared" si="2"/>
        <v>547</v>
      </c>
      <c r="H12" s="86">
        <f t="shared" si="1"/>
        <v>32.73</v>
      </c>
      <c r="I12" s="36">
        <v>1671</v>
      </c>
    </row>
    <row r="13" spans="1:9" ht="21.75" customHeight="1">
      <c r="A13" s="89" t="s">
        <v>168</v>
      </c>
      <c r="B13" s="132">
        <f t="shared" si="3"/>
        <v>8454</v>
      </c>
      <c r="C13" s="132">
        <v>5734</v>
      </c>
      <c r="D13" s="132">
        <v>2720</v>
      </c>
      <c r="E13" s="132">
        <v>5734</v>
      </c>
      <c r="F13" s="383">
        <v>15341</v>
      </c>
      <c r="G13" s="132">
        <f t="shared" si="2"/>
        <v>640</v>
      </c>
      <c r="H13" s="86">
        <f t="shared" si="1"/>
        <v>4.35</v>
      </c>
      <c r="I13" s="36">
        <v>14701</v>
      </c>
    </row>
    <row r="14" spans="1:9" ht="21.75" customHeight="1">
      <c r="A14" s="89" t="s">
        <v>47</v>
      </c>
      <c r="B14" s="132">
        <f t="shared" si="3"/>
        <v>5132</v>
      </c>
      <c r="C14" s="132">
        <v>4427</v>
      </c>
      <c r="D14" s="132">
        <v>705</v>
      </c>
      <c r="E14" s="132">
        <v>5927</v>
      </c>
      <c r="F14" s="383">
        <v>13444</v>
      </c>
      <c r="G14" s="132">
        <f t="shared" si="2"/>
        <v>1018</v>
      </c>
      <c r="H14" s="86">
        <f t="shared" si="1"/>
        <v>8.19</v>
      </c>
      <c r="I14" s="36">
        <v>12426</v>
      </c>
    </row>
    <row r="15" spans="1:9" ht="21.75" customHeight="1">
      <c r="A15" s="89" t="s">
        <v>48</v>
      </c>
      <c r="B15" s="132">
        <f t="shared" si="3"/>
        <v>3357</v>
      </c>
      <c r="C15" s="132">
        <v>1498</v>
      </c>
      <c r="D15" s="132">
        <v>1859</v>
      </c>
      <c r="E15" s="132">
        <v>3198</v>
      </c>
      <c r="F15" s="383">
        <v>7142</v>
      </c>
      <c r="G15" s="132">
        <f t="shared" si="2"/>
        <v>1550</v>
      </c>
      <c r="H15" s="86">
        <f t="shared" si="1"/>
        <v>27.72</v>
      </c>
      <c r="I15" s="36">
        <v>5592</v>
      </c>
    </row>
    <row r="16" spans="1:9" ht="21.75" customHeight="1">
      <c r="A16" s="89" t="s">
        <v>49</v>
      </c>
      <c r="B16" s="132">
        <f t="shared" si="3"/>
        <v>2270</v>
      </c>
      <c r="C16" s="132">
        <v>2270</v>
      </c>
      <c r="D16" s="132">
        <v>0</v>
      </c>
      <c r="E16" s="132">
        <v>12770</v>
      </c>
      <c r="F16" s="383">
        <v>4785</v>
      </c>
      <c r="G16" s="132">
        <f t="shared" si="2"/>
        <v>1679</v>
      </c>
      <c r="H16" s="86">
        <f t="shared" si="1"/>
        <v>54.06</v>
      </c>
      <c r="I16" s="36">
        <v>3106</v>
      </c>
    </row>
    <row r="17" spans="1:9" ht="21.75" customHeight="1">
      <c r="A17" s="89" t="s">
        <v>50</v>
      </c>
      <c r="B17" s="132">
        <f t="shared" si="3"/>
        <v>13056</v>
      </c>
      <c r="C17" s="132">
        <v>8117</v>
      </c>
      <c r="D17" s="132">
        <v>4939</v>
      </c>
      <c r="E17" s="132">
        <v>7967</v>
      </c>
      <c r="F17" s="383">
        <v>27833</v>
      </c>
      <c r="G17" s="132">
        <f t="shared" si="2"/>
        <v>-2846</v>
      </c>
      <c r="H17" s="86">
        <f t="shared" si="1"/>
        <v>-9.28</v>
      </c>
      <c r="I17" s="36">
        <v>30679</v>
      </c>
    </row>
    <row r="18" spans="1:9" ht="21.75" customHeight="1">
      <c r="A18" s="89" t="s">
        <v>51</v>
      </c>
      <c r="B18" s="132">
        <f t="shared" si="3"/>
        <v>1346</v>
      </c>
      <c r="C18" s="132">
        <v>1346</v>
      </c>
      <c r="D18" s="132">
        <v>0</v>
      </c>
      <c r="E18" s="132">
        <v>12346</v>
      </c>
      <c r="F18" s="383">
        <v>11467</v>
      </c>
      <c r="G18" s="132">
        <f t="shared" si="2"/>
        <v>6304</v>
      </c>
      <c r="H18" s="86">
        <f t="shared" si="1"/>
        <v>122.1</v>
      </c>
      <c r="I18" s="36">
        <v>5163</v>
      </c>
    </row>
    <row r="19" spans="1:9" ht="21.75" customHeight="1">
      <c r="A19" s="90" t="s">
        <v>52</v>
      </c>
      <c r="B19" s="132">
        <f t="shared" si="3"/>
        <v>2466</v>
      </c>
      <c r="C19" s="132">
        <v>2466</v>
      </c>
      <c r="D19" s="132">
        <v>0</v>
      </c>
      <c r="E19" s="132">
        <v>2466</v>
      </c>
      <c r="F19" s="383">
        <v>1439</v>
      </c>
      <c r="G19" s="132">
        <f t="shared" si="2"/>
        <v>293</v>
      </c>
      <c r="H19" s="86">
        <f t="shared" si="1"/>
        <v>25.57</v>
      </c>
      <c r="I19" s="37">
        <v>1146</v>
      </c>
    </row>
    <row r="20" spans="1:9" ht="21.75" customHeight="1">
      <c r="A20" s="90" t="s">
        <v>53</v>
      </c>
      <c r="B20" s="132">
        <f t="shared" si="3"/>
        <v>280</v>
      </c>
      <c r="C20" s="132">
        <v>280</v>
      </c>
      <c r="D20" s="132">
        <v>0</v>
      </c>
      <c r="E20" s="132">
        <v>1747</v>
      </c>
      <c r="F20" s="383">
        <v>557</v>
      </c>
      <c r="G20" s="132">
        <f t="shared" si="2"/>
        <v>-104</v>
      </c>
      <c r="H20" s="86">
        <f t="shared" si="1"/>
        <v>-15.73</v>
      </c>
      <c r="I20" s="37">
        <v>661</v>
      </c>
    </row>
    <row r="21" spans="1:9" ht="21.75" customHeight="1">
      <c r="A21" s="91" t="s">
        <v>169</v>
      </c>
      <c r="B21" s="132">
        <f t="shared" si="3"/>
        <v>0</v>
      </c>
      <c r="C21" s="132">
        <v>0</v>
      </c>
      <c r="D21" s="132">
        <v>0</v>
      </c>
      <c r="E21" s="132"/>
      <c r="F21" s="383">
        <v>0</v>
      </c>
      <c r="G21" s="132">
        <f t="shared" si="2"/>
        <v>0</v>
      </c>
      <c r="H21" s="86">
        <f t="shared" si="1"/>
        <v>0</v>
      </c>
      <c r="I21" s="36"/>
    </row>
    <row r="22" spans="1:9" ht="21.75" customHeight="1">
      <c r="A22" s="91" t="s">
        <v>170</v>
      </c>
      <c r="B22" s="132">
        <f t="shared" si="3"/>
        <v>0</v>
      </c>
      <c r="C22" s="132">
        <v>0</v>
      </c>
      <c r="D22" s="132">
        <v>0</v>
      </c>
      <c r="E22" s="132"/>
      <c r="F22" s="383">
        <v>0</v>
      </c>
      <c r="G22" s="132">
        <f t="shared" si="2"/>
        <v>0</v>
      </c>
      <c r="H22" s="86">
        <f t="shared" si="1"/>
        <v>0</v>
      </c>
      <c r="I22" s="38"/>
    </row>
    <row r="23" spans="1:9" ht="21.75" customHeight="1">
      <c r="A23" s="91" t="s">
        <v>171</v>
      </c>
      <c r="B23" s="132">
        <f t="shared" si="3"/>
        <v>783</v>
      </c>
      <c r="C23" s="132">
        <v>783</v>
      </c>
      <c r="D23" s="132">
        <v>0</v>
      </c>
      <c r="E23" s="132">
        <v>783</v>
      </c>
      <c r="F23" s="383">
        <v>1491</v>
      </c>
      <c r="G23" s="132">
        <f t="shared" si="2"/>
        <v>613</v>
      </c>
      <c r="H23" s="86">
        <f t="shared" si="1"/>
        <v>69.82</v>
      </c>
      <c r="I23" s="38">
        <v>878</v>
      </c>
    </row>
    <row r="24" spans="1:9" ht="21.75" customHeight="1">
      <c r="A24" s="92" t="s">
        <v>172</v>
      </c>
      <c r="B24" s="132">
        <f t="shared" si="3"/>
        <v>966</v>
      </c>
      <c r="C24" s="132">
        <v>966</v>
      </c>
      <c r="D24" s="132">
        <v>0</v>
      </c>
      <c r="E24" s="132">
        <v>666</v>
      </c>
      <c r="F24" s="383">
        <v>2548</v>
      </c>
      <c r="G24" s="132">
        <f t="shared" si="2"/>
        <v>645</v>
      </c>
      <c r="H24" s="86">
        <f t="shared" si="1"/>
        <v>33.89</v>
      </c>
      <c r="I24" s="38">
        <v>1903</v>
      </c>
    </row>
    <row r="25" spans="1:10" ht="21.75" customHeight="1">
      <c r="A25" s="217" t="s">
        <v>173</v>
      </c>
      <c r="B25" s="132">
        <f t="shared" si="3"/>
        <v>96</v>
      </c>
      <c r="C25" s="218">
        <v>96</v>
      </c>
      <c r="D25" s="218">
        <v>0</v>
      </c>
      <c r="E25" s="218">
        <v>96</v>
      </c>
      <c r="F25" s="383">
        <v>136</v>
      </c>
      <c r="G25" s="132">
        <f t="shared" si="2"/>
        <v>-83</v>
      </c>
      <c r="H25" s="219">
        <f>IF(I25=0,0,G25/I25*100)</f>
        <v>-37.9</v>
      </c>
      <c r="I25" s="40">
        <v>219</v>
      </c>
      <c r="J25" s="39"/>
    </row>
    <row r="26" spans="1:9" ht="21.75" customHeight="1">
      <c r="A26" s="89" t="s">
        <v>174</v>
      </c>
      <c r="B26" s="132">
        <f t="shared" si="3"/>
        <v>2511</v>
      </c>
      <c r="C26" s="132">
        <v>2350</v>
      </c>
      <c r="D26" s="132">
        <v>161</v>
      </c>
      <c r="E26" s="132">
        <v>2404</v>
      </c>
      <c r="F26" s="383">
        <v>741</v>
      </c>
      <c r="G26" s="132">
        <f t="shared" si="2"/>
        <v>-139</v>
      </c>
      <c r="H26" s="86">
        <f>IF(I26=0,0,G26/I26*100)</f>
        <v>-15.8</v>
      </c>
      <c r="I26" s="38">
        <v>880</v>
      </c>
    </row>
    <row r="27" spans="1:9" ht="21.75" customHeight="1">
      <c r="A27" s="89" t="s">
        <v>257</v>
      </c>
      <c r="B27" s="132">
        <f t="shared" si="3"/>
        <v>3200</v>
      </c>
      <c r="C27" s="220">
        <v>3200</v>
      </c>
      <c r="D27" s="220"/>
      <c r="E27" s="220">
        <v>3200</v>
      </c>
      <c r="F27" s="383">
        <v>3024</v>
      </c>
      <c r="G27" s="132">
        <f t="shared" si="2"/>
        <v>899</v>
      </c>
      <c r="H27" s="86">
        <f>IF(I27=0,0,G27/I27*100)</f>
        <v>42.31</v>
      </c>
      <c r="I27" s="222">
        <v>2125</v>
      </c>
    </row>
    <row r="28" spans="1:9" ht="21.75" customHeight="1" thickBot="1">
      <c r="A28" s="93" t="s">
        <v>258</v>
      </c>
      <c r="B28" s="134">
        <f t="shared" si="3"/>
        <v>0</v>
      </c>
      <c r="C28" s="224"/>
      <c r="D28" s="224"/>
      <c r="E28" s="224"/>
      <c r="F28" s="224">
        <v>42</v>
      </c>
      <c r="G28" s="134">
        <f t="shared" si="2"/>
        <v>3</v>
      </c>
      <c r="H28" s="87">
        <f>IF(I28=0,0,G28/I28*100)</f>
        <v>7.69</v>
      </c>
      <c r="I28" s="222">
        <v>39</v>
      </c>
    </row>
  </sheetData>
  <sheetProtection/>
  <mergeCells count="7">
    <mergeCell ref="I3:I4"/>
    <mergeCell ref="A1:H1"/>
    <mergeCell ref="G3:H3"/>
    <mergeCell ref="A3:A4"/>
    <mergeCell ref="E3:E4"/>
    <mergeCell ref="F3:F4"/>
    <mergeCell ref="B3:D3"/>
  </mergeCells>
  <printOptions horizontalCentered="1"/>
  <pageMargins left="0.7480314960629921" right="0.35433070866141736" top="0.984251968503937" bottom="0.984251968503937" header="0.5118110236220472" footer="0.5118110236220472"/>
  <pageSetup firstPageNumber="3" useFirstPageNumber="1" horizontalDpi="600" verticalDpi="600" orientation="portrait" paperSize="9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T28"/>
  <sheetViews>
    <sheetView showZeros="0" zoomScalePageLayoutView="0" workbookViewId="0" topLeftCell="A10">
      <selection activeCell="N30" sqref="N30"/>
    </sheetView>
  </sheetViews>
  <sheetFormatPr defaultColWidth="9.00390625" defaultRowHeight="14.25" outlineLevelCol="1"/>
  <cols>
    <col min="1" max="1" width="26.00390625" style="18" customWidth="1"/>
    <col min="2" max="2" width="9.00390625" style="18" customWidth="1"/>
    <col min="3" max="3" width="7.875" style="18" customWidth="1"/>
    <col min="4" max="4" width="8.00390625" style="18" customWidth="1"/>
    <col min="5" max="5" width="9.00390625" style="18" customWidth="1"/>
    <col min="6" max="6" width="9.125" style="18" customWidth="1"/>
    <col min="7" max="7" width="8.25390625" style="18" customWidth="1"/>
    <col min="8" max="8" width="8.00390625" style="18" customWidth="1"/>
    <col min="9" max="9" width="9.00390625" style="33" hidden="1" customWidth="1" outlineLevel="1"/>
    <col min="10" max="10" width="9.00390625" style="18" customWidth="1" collapsed="1"/>
    <col min="11" max="254" width="9.00390625" style="18" customWidth="1"/>
  </cols>
  <sheetData>
    <row r="1" spans="1:254" s="177" customFormat="1" ht="34.5" customHeight="1">
      <c r="A1" s="389" t="s">
        <v>263</v>
      </c>
      <c r="B1" s="389"/>
      <c r="C1" s="389"/>
      <c r="D1" s="389"/>
      <c r="E1" s="389"/>
      <c r="F1" s="389"/>
      <c r="G1" s="389"/>
      <c r="H1" s="389"/>
      <c r="I1" s="181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80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80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  <c r="FP1" s="180"/>
      <c r="FQ1" s="180"/>
      <c r="FR1" s="180"/>
      <c r="FS1" s="180"/>
      <c r="FT1" s="180"/>
      <c r="FU1" s="180"/>
      <c r="FV1" s="180"/>
      <c r="FW1" s="180"/>
      <c r="FX1" s="180"/>
      <c r="FY1" s="180"/>
      <c r="FZ1" s="180"/>
      <c r="GA1" s="180"/>
      <c r="GB1" s="180"/>
      <c r="GC1" s="180"/>
      <c r="GD1" s="180"/>
      <c r="GE1" s="180"/>
      <c r="GF1" s="180"/>
      <c r="GG1" s="180"/>
      <c r="GH1" s="180"/>
      <c r="GI1" s="180"/>
      <c r="GJ1" s="180"/>
      <c r="GK1" s="180"/>
      <c r="GL1" s="180"/>
      <c r="GM1" s="180"/>
      <c r="GN1" s="180"/>
      <c r="GO1" s="180"/>
      <c r="GP1" s="180"/>
      <c r="GQ1" s="180"/>
      <c r="GR1" s="180"/>
      <c r="GS1" s="180"/>
      <c r="GT1" s="180"/>
      <c r="GU1" s="180"/>
      <c r="GV1" s="180"/>
      <c r="GW1" s="180"/>
      <c r="GX1" s="180"/>
      <c r="GY1" s="180"/>
      <c r="GZ1" s="180"/>
      <c r="HA1" s="180"/>
      <c r="HB1" s="180"/>
      <c r="HC1" s="180"/>
      <c r="HD1" s="180"/>
      <c r="HE1" s="180"/>
      <c r="HF1" s="180"/>
      <c r="HG1" s="180"/>
      <c r="HH1" s="180"/>
      <c r="HI1" s="180"/>
      <c r="HJ1" s="180"/>
      <c r="HK1" s="180"/>
      <c r="HL1" s="180"/>
      <c r="HM1" s="180"/>
      <c r="HN1" s="180"/>
      <c r="HO1" s="180"/>
      <c r="HP1" s="180"/>
      <c r="HQ1" s="180"/>
      <c r="HR1" s="180"/>
      <c r="HS1" s="180"/>
      <c r="HT1" s="180"/>
      <c r="HU1" s="180"/>
      <c r="HV1" s="180"/>
      <c r="HW1" s="180"/>
      <c r="HX1" s="180"/>
      <c r="HY1" s="180"/>
      <c r="HZ1" s="180"/>
      <c r="IA1" s="180"/>
      <c r="IB1" s="180"/>
      <c r="IC1" s="180"/>
      <c r="ID1" s="180"/>
      <c r="IE1" s="180"/>
      <c r="IF1" s="180"/>
      <c r="IG1" s="180"/>
      <c r="IH1" s="180"/>
      <c r="II1" s="180"/>
      <c r="IJ1" s="180"/>
      <c r="IK1" s="180"/>
      <c r="IL1" s="180"/>
      <c r="IM1" s="180"/>
      <c r="IN1" s="180"/>
      <c r="IO1" s="180"/>
      <c r="IP1" s="180"/>
      <c r="IQ1" s="180"/>
      <c r="IR1" s="180"/>
      <c r="IS1" s="180"/>
      <c r="IT1" s="180"/>
    </row>
    <row r="2" spans="1:254" s="110" customFormat="1" ht="23.25" customHeight="1" thickBot="1">
      <c r="A2" s="58" t="s">
        <v>124</v>
      </c>
      <c r="B2" s="154"/>
      <c r="C2" s="154"/>
      <c r="D2" s="154"/>
      <c r="E2" s="154"/>
      <c r="F2" s="154"/>
      <c r="G2" s="189" t="s">
        <v>35</v>
      </c>
      <c r="H2" s="189" t="s">
        <v>209</v>
      </c>
      <c r="I2" s="17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  <c r="CH2" s="154"/>
      <c r="CI2" s="154"/>
      <c r="CJ2" s="154"/>
      <c r="CK2" s="154"/>
      <c r="CL2" s="154"/>
      <c r="CM2" s="154"/>
      <c r="CN2" s="154"/>
      <c r="CO2" s="154"/>
      <c r="CP2" s="154"/>
      <c r="CQ2" s="154"/>
      <c r="CR2" s="154"/>
      <c r="CS2" s="154"/>
      <c r="CT2" s="154"/>
      <c r="CU2" s="154"/>
      <c r="CV2" s="154"/>
      <c r="CW2" s="154"/>
      <c r="CX2" s="154"/>
      <c r="CY2" s="154"/>
      <c r="CZ2" s="154"/>
      <c r="DA2" s="154"/>
      <c r="DB2" s="154"/>
      <c r="DC2" s="154"/>
      <c r="DD2" s="154"/>
      <c r="DE2" s="154"/>
      <c r="DF2" s="154"/>
      <c r="DG2" s="154"/>
      <c r="DH2" s="154"/>
      <c r="DI2" s="154"/>
      <c r="DJ2" s="154"/>
      <c r="DK2" s="154"/>
      <c r="DL2" s="154"/>
      <c r="DM2" s="154"/>
      <c r="DN2" s="154"/>
      <c r="DO2" s="154"/>
      <c r="DP2" s="154"/>
      <c r="DQ2" s="154"/>
      <c r="DR2" s="154"/>
      <c r="DS2" s="154"/>
      <c r="DT2" s="154"/>
      <c r="DU2" s="154"/>
      <c r="DV2" s="154"/>
      <c r="DW2" s="154"/>
      <c r="DX2" s="154"/>
      <c r="DY2" s="154"/>
      <c r="DZ2" s="154"/>
      <c r="EA2" s="154"/>
      <c r="EB2" s="154"/>
      <c r="EC2" s="154"/>
      <c r="ED2" s="154"/>
      <c r="EE2" s="154"/>
      <c r="EF2" s="154"/>
      <c r="EG2" s="154"/>
      <c r="EH2" s="154"/>
      <c r="EI2" s="154"/>
      <c r="EJ2" s="154"/>
      <c r="EK2" s="154"/>
      <c r="EL2" s="154"/>
      <c r="EM2" s="154"/>
      <c r="EN2" s="154"/>
      <c r="EO2" s="154"/>
      <c r="EP2" s="154"/>
      <c r="EQ2" s="154"/>
      <c r="ER2" s="154"/>
      <c r="ES2" s="154"/>
      <c r="ET2" s="154"/>
      <c r="EU2" s="154"/>
      <c r="EV2" s="154"/>
      <c r="EW2" s="154"/>
      <c r="EX2" s="154"/>
      <c r="EY2" s="154"/>
      <c r="EZ2" s="154"/>
      <c r="FA2" s="154"/>
      <c r="FB2" s="154"/>
      <c r="FC2" s="154"/>
      <c r="FD2" s="154"/>
      <c r="FE2" s="154"/>
      <c r="FF2" s="154"/>
      <c r="FG2" s="154"/>
      <c r="FH2" s="154"/>
      <c r="FI2" s="154"/>
      <c r="FJ2" s="154"/>
      <c r="FK2" s="154"/>
      <c r="FL2" s="154"/>
      <c r="FM2" s="154"/>
      <c r="FN2" s="154"/>
      <c r="FO2" s="154"/>
      <c r="FP2" s="154"/>
      <c r="FQ2" s="154"/>
      <c r="FR2" s="154"/>
      <c r="FS2" s="154"/>
      <c r="FT2" s="154"/>
      <c r="FU2" s="154"/>
      <c r="FV2" s="154"/>
      <c r="FW2" s="154"/>
      <c r="FX2" s="154"/>
      <c r="FY2" s="154"/>
      <c r="FZ2" s="154"/>
      <c r="GA2" s="154"/>
      <c r="GB2" s="154"/>
      <c r="GC2" s="154"/>
      <c r="GD2" s="154"/>
      <c r="GE2" s="154"/>
      <c r="GF2" s="154"/>
      <c r="GG2" s="154"/>
      <c r="GH2" s="154"/>
      <c r="GI2" s="154"/>
      <c r="GJ2" s="154"/>
      <c r="GK2" s="154"/>
      <c r="GL2" s="154"/>
      <c r="GM2" s="154"/>
      <c r="GN2" s="154"/>
      <c r="GO2" s="154"/>
      <c r="GP2" s="154"/>
      <c r="GQ2" s="154"/>
      <c r="GR2" s="154"/>
      <c r="GS2" s="154"/>
      <c r="GT2" s="154"/>
      <c r="GU2" s="154"/>
      <c r="GV2" s="154"/>
      <c r="GW2" s="154"/>
      <c r="GX2" s="154"/>
      <c r="GY2" s="154"/>
      <c r="GZ2" s="154"/>
      <c r="HA2" s="154"/>
      <c r="HB2" s="154"/>
      <c r="HC2" s="154"/>
      <c r="HD2" s="154"/>
      <c r="HE2" s="154"/>
      <c r="HF2" s="154"/>
      <c r="HG2" s="154"/>
      <c r="HH2" s="154"/>
      <c r="HI2" s="154"/>
      <c r="HJ2" s="154"/>
      <c r="HK2" s="154"/>
      <c r="HL2" s="154"/>
      <c r="HM2" s="154"/>
      <c r="HN2" s="154"/>
      <c r="HO2" s="154"/>
      <c r="HP2" s="154"/>
      <c r="HQ2" s="154"/>
      <c r="HR2" s="154"/>
      <c r="HS2" s="154"/>
      <c r="HT2" s="154"/>
      <c r="HU2" s="154"/>
      <c r="HV2" s="154"/>
      <c r="HW2" s="154"/>
      <c r="HX2" s="154"/>
      <c r="HY2" s="154"/>
      <c r="HZ2" s="154"/>
      <c r="IA2" s="154"/>
      <c r="IB2" s="154"/>
      <c r="IC2" s="154"/>
      <c r="ID2" s="154"/>
      <c r="IE2" s="154"/>
      <c r="IF2" s="154"/>
      <c r="IG2" s="154"/>
      <c r="IH2" s="154"/>
      <c r="II2" s="154"/>
      <c r="IJ2" s="154"/>
      <c r="IK2" s="154"/>
      <c r="IL2" s="154"/>
      <c r="IM2" s="154"/>
      <c r="IN2" s="154"/>
      <c r="IO2" s="154"/>
      <c r="IP2" s="154"/>
      <c r="IQ2" s="154"/>
      <c r="IR2" s="154"/>
      <c r="IS2" s="154"/>
      <c r="IT2" s="154"/>
    </row>
    <row r="3" spans="1:254" s="105" customFormat="1" ht="27.75" customHeight="1">
      <c r="A3" s="401" t="s">
        <v>36</v>
      </c>
      <c r="B3" s="405" t="s">
        <v>264</v>
      </c>
      <c r="C3" s="406"/>
      <c r="D3" s="406"/>
      <c r="E3" s="403" t="s">
        <v>184</v>
      </c>
      <c r="F3" s="403" t="s">
        <v>181</v>
      </c>
      <c r="G3" s="399" t="s">
        <v>37</v>
      </c>
      <c r="H3" s="400"/>
      <c r="I3" s="398" t="s">
        <v>256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</row>
    <row r="4" spans="1:254" s="105" customFormat="1" ht="38.25" customHeight="1">
      <c r="A4" s="402"/>
      <c r="B4" s="153" t="s">
        <v>139</v>
      </c>
      <c r="C4" s="153" t="s">
        <v>183</v>
      </c>
      <c r="D4" s="153" t="s">
        <v>180</v>
      </c>
      <c r="E4" s="404"/>
      <c r="F4" s="404"/>
      <c r="G4" s="193" t="s">
        <v>38</v>
      </c>
      <c r="H4" s="194" t="s">
        <v>164</v>
      </c>
      <c r="I4" s="398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</row>
    <row r="5" spans="1:9" s="17" customFormat="1" ht="21.75" customHeight="1">
      <c r="A5" s="88" t="s">
        <v>39</v>
      </c>
      <c r="B5" s="146">
        <f>SUM(B6:B28)</f>
        <v>76172</v>
      </c>
      <c r="C5" s="146">
        <f aca="true" t="shared" si="0" ref="C5:I5">SUM(C6:C28)</f>
        <v>64804</v>
      </c>
      <c r="D5" s="146">
        <f t="shared" si="0"/>
        <v>11368</v>
      </c>
      <c r="E5" s="146">
        <f t="shared" si="0"/>
        <v>95418</v>
      </c>
      <c r="F5" s="146">
        <f t="shared" si="0"/>
        <v>129142</v>
      </c>
      <c r="G5" s="146">
        <f t="shared" si="0"/>
        <v>11113</v>
      </c>
      <c r="H5" s="84">
        <f aca="true" t="shared" si="1" ref="H5:H28">IF(I5=0,0,G5/I5*100)</f>
        <v>9.42</v>
      </c>
      <c r="I5" s="146">
        <f t="shared" si="0"/>
        <v>118029</v>
      </c>
    </row>
    <row r="6" spans="1:9" ht="21.75" customHeight="1">
      <c r="A6" s="89" t="s">
        <v>40</v>
      </c>
      <c r="B6" s="85">
        <f>SUM(C6:D6)</f>
        <v>8469</v>
      </c>
      <c r="C6" s="85">
        <v>8441</v>
      </c>
      <c r="D6" s="85">
        <v>28</v>
      </c>
      <c r="E6" s="85">
        <v>8441</v>
      </c>
      <c r="F6" s="85">
        <v>9576</v>
      </c>
      <c r="G6" s="85">
        <f aca="true" t="shared" si="2" ref="G6:G28">F6-I6</f>
        <v>178</v>
      </c>
      <c r="H6" s="86">
        <f t="shared" si="1"/>
        <v>1.89</v>
      </c>
      <c r="I6" s="36">
        <v>9398</v>
      </c>
    </row>
    <row r="7" spans="1:9" ht="21.75" customHeight="1">
      <c r="A7" s="89" t="s">
        <v>165</v>
      </c>
      <c r="B7" s="85">
        <f aca="true" t="shared" si="3" ref="B7:B27">SUM(C7:D7)</f>
        <v>0</v>
      </c>
      <c r="C7" s="85">
        <v>0</v>
      </c>
      <c r="D7" s="85">
        <v>0</v>
      </c>
      <c r="E7" s="85">
        <v>0</v>
      </c>
      <c r="F7" s="85">
        <v>0</v>
      </c>
      <c r="G7" s="85">
        <f t="shared" si="2"/>
        <v>0</v>
      </c>
      <c r="H7" s="86">
        <f t="shared" si="1"/>
        <v>0</v>
      </c>
      <c r="I7" s="36">
        <v>0</v>
      </c>
    </row>
    <row r="8" spans="1:9" ht="21.75" customHeight="1">
      <c r="A8" s="89" t="s">
        <v>41</v>
      </c>
      <c r="B8" s="85">
        <f t="shared" si="3"/>
        <v>237</v>
      </c>
      <c r="C8" s="85">
        <v>237</v>
      </c>
      <c r="D8" s="85">
        <v>0</v>
      </c>
      <c r="E8" s="85">
        <v>237</v>
      </c>
      <c r="F8" s="85">
        <v>184</v>
      </c>
      <c r="G8" s="85">
        <f t="shared" si="2"/>
        <v>-2</v>
      </c>
      <c r="H8" s="86">
        <f t="shared" si="1"/>
        <v>-1.08</v>
      </c>
      <c r="I8" s="36">
        <v>186</v>
      </c>
    </row>
    <row r="9" spans="1:9" ht="21.75" customHeight="1">
      <c r="A9" s="89" t="s">
        <v>166</v>
      </c>
      <c r="B9" s="85">
        <f t="shared" si="3"/>
        <v>4470</v>
      </c>
      <c r="C9" s="85">
        <v>4455</v>
      </c>
      <c r="D9" s="85">
        <v>15</v>
      </c>
      <c r="E9" s="85">
        <v>6878</v>
      </c>
      <c r="F9" s="85">
        <v>8264</v>
      </c>
      <c r="G9" s="85">
        <f t="shared" si="2"/>
        <v>-371</v>
      </c>
      <c r="H9" s="86">
        <f t="shared" si="1"/>
        <v>-4.3</v>
      </c>
      <c r="I9" s="36">
        <v>8635</v>
      </c>
    </row>
    <row r="10" spans="1:9" ht="21.75" customHeight="1">
      <c r="A10" s="89" t="s">
        <v>43</v>
      </c>
      <c r="B10" s="85">
        <f t="shared" si="3"/>
        <v>20565</v>
      </c>
      <c r="C10" s="85">
        <v>19679</v>
      </c>
      <c r="D10" s="85">
        <v>886</v>
      </c>
      <c r="E10" s="85">
        <v>21179</v>
      </c>
      <c r="F10" s="85">
        <v>31339</v>
      </c>
      <c r="G10" s="85">
        <f t="shared" si="2"/>
        <v>1061</v>
      </c>
      <c r="H10" s="86">
        <f t="shared" si="1"/>
        <v>3.5</v>
      </c>
      <c r="I10" s="36">
        <v>30278</v>
      </c>
    </row>
    <row r="11" spans="1:9" ht="21.75" customHeight="1">
      <c r="A11" s="89" t="s">
        <v>167</v>
      </c>
      <c r="B11" s="85">
        <f t="shared" si="3"/>
        <v>646</v>
      </c>
      <c r="C11" s="85">
        <v>616</v>
      </c>
      <c r="D11" s="85">
        <v>30</v>
      </c>
      <c r="E11" s="85">
        <v>1536</v>
      </c>
      <c r="F11" s="85">
        <v>2601</v>
      </c>
      <c r="G11" s="85">
        <f t="shared" si="2"/>
        <v>372</v>
      </c>
      <c r="H11" s="86">
        <f t="shared" si="1"/>
        <v>16.69</v>
      </c>
      <c r="I11" s="36">
        <v>2229</v>
      </c>
    </row>
    <row r="12" spans="1:9" ht="21.75" customHeight="1">
      <c r="A12" s="89" t="s">
        <v>45</v>
      </c>
      <c r="B12" s="85">
        <f t="shared" si="3"/>
        <v>755</v>
      </c>
      <c r="C12" s="85">
        <v>730</v>
      </c>
      <c r="D12" s="85">
        <v>25</v>
      </c>
      <c r="E12" s="85">
        <v>730</v>
      </c>
      <c r="F12" s="85">
        <v>1418</v>
      </c>
      <c r="G12" s="85">
        <f t="shared" si="2"/>
        <v>-72</v>
      </c>
      <c r="H12" s="86">
        <f t="shared" si="1"/>
        <v>-4.83</v>
      </c>
      <c r="I12" s="36">
        <v>1490</v>
      </c>
    </row>
    <row r="13" spans="1:9" ht="21.75" customHeight="1">
      <c r="A13" s="89" t="s">
        <v>168</v>
      </c>
      <c r="B13" s="85">
        <f t="shared" si="3"/>
        <v>8004</v>
      </c>
      <c r="C13" s="85">
        <v>5284</v>
      </c>
      <c r="D13" s="85">
        <v>2720</v>
      </c>
      <c r="E13" s="85">
        <v>5284</v>
      </c>
      <c r="F13" s="85">
        <v>12641</v>
      </c>
      <c r="G13" s="85">
        <f t="shared" si="2"/>
        <v>14</v>
      </c>
      <c r="H13" s="86">
        <f t="shared" si="1"/>
        <v>0.11</v>
      </c>
      <c r="I13" s="36">
        <v>12627</v>
      </c>
    </row>
    <row r="14" spans="1:9" ht="21.75" customHeight="1">
      <c r="A14" s="89" t="s">
        <v>47</v>
      </c>
      <c r="B14" s="85">
        <f t="shared" si="3"/>
        <v>4932</v>
      </c>
      <c r="C14" s="85">
        <v>4227</v>
      </c>
      <c r="D14" s="85">
        <v>705</v>
      </c>
      <c r="E14" s="85">
        <v>5727</v>
      </c>
      <c r="F14" s="85">
        <v>12344</v>
      </c>
      <c r="G14" s="85">
        <f t="shared" si="2"/>
        <v>503</v>
      </c>
      <c r="H14" s="86">
        <f t="shared" si="1"/>
        <v>4.25</v>
      </c>
      <c r="I14" s="36">
        <v>11841</v>
      </c>
    </row>
    <row r="15" spans="1:9" ht="21.75" customHeight="1">
      <c r="A15" s="89" t="s">
        <v>48</v>
      </c>
      <c r="B15" s="85">
        <f t="shared" si="3"/>
        <v>3067</v>
      </c>
      <c r="C15" s="85">
        <v>1208</v>
      </c>
      <c r="D15" s="85">
        <v>1859</v>
      </c>
      <c r="E15" s="85">
        <v>2908</v>
      </c>
      <c r="F15" s="85">
        <v>6222</v>
      </c>
      <c r="G15" s="85">
        <f t="shared" si="2"/>
        <v>1049</v>
      </c>
      <c r="H15" s="86">
        <f t="shared" si="1"/>
        <v>20.28</v>
      </c>
      <c r="I15" s="36">
        <v>5173</v>
      </c>
    </row>
    <row r="16" spans="1:9" ht="21.75" customHeight="1">
      <c r="A16" s="89" t="s">
        <v>49</v>
      </c>
      <c r="B16" s="85">
        <f t="shared" si="3"/>
        <v>2010</v>
      </c>
      <c r="C16" s="85">
        <v>2010</v>
      </c>
      <c r="D16" s="85">
        <v>0</v>
      </c>
      <c r="E16" s="85">
        <v>12510</v>
      </c>
      <c r="F16" s="85">
        <v>3085</v>
      </c>
      <c r="G16" s="85">
        <f t="shared" si="2"/>
        <v>403</v>
      </c>
      <c r="H16" s="86">
        <f t="shared" si="1"/>
        <v>15.03</v>
      </c>
      <c r="I16" s="36">
        <v>2682</v>
      </c>
    </row>
    <row r="17" spans="1:9" ht="21.75" customHeight="1">
      <c r="A17" s="89" t="s">
        <v>50</v>
      </c>
      <c r="B17" s="85">
        <f t="shared" si="3"/>
        <v>12069</v>
      </c>
      <c r="C17" s="85">
        <v>7130</v>
      </c>
      <c r="D17" s="85">
        <v>4939</v>
      </c>
      <c r="E17" s="85">
        <v>6980</v>
      </c>
      <c r="F17" s="85">
        <v>21033</v>
      </c>
      <c r="G17" s="85">
        <f t="shared" si="2"/>
        <v>-923</v>
      </c>
      <c r="H17" s="86">
        <f t="shared" si="1"/>
        <v>-4.2</v>
      </c>
      <c r="I17" s="36">
        <v>21956</v>
      </c>
    </row>
    <row r="18" spans="1:9" ht="21.75" customHeight="1">
      <c r="A18" s="89" t="s">
        <v>51</v>
      </c>
      <c r="B18" s="85">
        <f t="shared" si="3"/>
        <v>1146</v>
      </c>
      <c r="C18" s="85">
        <v>1146</v>
      </c>
      <c r="D18" s="85">
        <v>0</v>
      </c>
      <c r="E18" s="85">
        <v>12146</v>
      </c>
      <c r="F18" s="85">
        <v>11267</v>
      </c>
      <c r="G18" s="85">
        <f t="shared" si="2"/>
        <v>6324</v>
      </c>
      <c r="H18" s="86">
        <f t="shared" si="1"/>
        <v>127.94</v>
      </c>
      <c r="I18" s="36">
        <v>4943</v>
      </c>
    </row>
    <row r="19" spans="1:9" ht="21.75" customHeight="1">
      <c r="A19" s="90" t="s">
        <v>52</v>
      </c>
      <c r="B19" s="85">
        <f t="shared" si="3"/>
        <v>2466</v>
      </c>
      <c r="C19" s="85">
        <v>2466</v>
      </c>
      <c r="D19" s="85">
        <v>0</v>
      </c>
      <c r="E19" s="85">
        <v>2466</v>
      </c>
      <c r="F19" s="85">
        <v>1369</v>
      </c>
      <c r="G19" s="85">
        <f t="shared" si="2"/>
        <v>243</v>
      </c>
      <c r="H19" s="86">
        <f t="shared" si="1"/>
        <v>21.58</v>
      </c>
      <c r="I19" s="37">
        <v>1126</v>
      </c>
    </row>
    <row r="20" spans="1:9" ht="21.75" customHeight="1">
      <c r="A20" s="90" t="s">
        <v>53</v>
      </c>
      <c r="B20" s="85">
        <f t="shared" si="3"/>
        <v>280</v>
      </c>
      <c r="C20" s="85">
        <v>280</v>
      </c>
      <c r="D20" s="85">
        <v>0</v>
      </c>
      <c r="E20" s="85">
        <v>1747</v>
      </c>
      <c r="F20" s="85">
        <v>497</v>
      </c>
      <c r="G20" s="85">
        <f t="shared" si="2"/>
        <v>61</v>
      </c>
      <c r="H20" s="86">
        <f t="shared" si="1"/>
        <v>13.99</v>
      </c>
      <c r="I20" s="37">
        <v>436</v>
      </c>
    </row>
    <row r="21" spans="1:9" ht="21.75" customHeight="1">
      <c r="A21" s="91" t="s">
        <v>169</v>
      </c>
      <c r="B21" s="85">
        <f t="shared" si="3"/>
        <v>0</v>
      </c>
      <c r="C21" s="85">
        <v>0</v>
      </c>
      <c r="D21" s="85">
        <v>0</v>
      </c>
      <c r="E21" s="85"/>
      <c r="F21" s="85">
        <v>0</v>
      </c>
      <c r="G21" s="85">
        <f t="shared" si="2"/>
        <v>0</v>
      </c>
      <c r="H21" s="86">
        <f t="shared" si="1"/>
        <v>0</v>
      </c>
      <c r="I21" s="36">
        <v>0</v>
      </c>
    </row>
    <row r="22" spans="1:9" ht="21.75" customHeight="1">
      <c r="A22" s="91" t="s">
        <v>170</v>
      </c>
      <c r="B22" s="85">
        <f t="shared" si="3"/>
        <v>0</v>
      </c>
      <c r="C22" s="85">
        <v>0</v>
      </c>
      <c r="D22" s="85">
        <v>0</v>
      </c>
      <c r="E22" s="85"/>
      <c r="F22" s="85">
        <v>0</v>
      </c>
      <c r="G22" s="85">
        <f t="shared" si="2"/>
        <v>0</v>
      </c>
      <c r="H22" s="86">
        <f t="shared" si="1"/>
        <v>0</v>
      </c>
      <c r="I22" s="38">
        <v>0</v>
      </c>
    </row>
    <row r="23" spans="1:9" ht="21.75" customHeight="1">
      <c r="A23" s="91" t="s">
        <v>171</v>
      </c>
      <c r="B23" s="85">
        <f t="shared" si="3"/>
        <v>783</v>
      </c>
      <c r="C23" s="85">
        <v>783</v>
      </c>
      <c r="D23" s="85">
        <v>0</v>
      </c>
      <c r="E23" s="85">
        <v>783</v>
      </c>
      <c r="F23" s="85">
        <v>1441</v>
      </c>
      <c r="G23" s="85">
        <f t="shared" si="2"/>
        <v>563</v>
      </c>
      <c r="H23" s="86">
        <f t="shared" si="1"/>
        <v>64.12</v>
      </c>
      <c r="I23" s="38">
        <v>878</v>
      </c>
    </row>
    <row r="24" spans="1:9" ht="21.75" customHeight="1">
      <c r="A24" s="92" t="s">
        <v>172</v>
      </c>
      <c r="B24" s="85">
        <f t="shared" si="3"/>
        <v>666</v>
      </c>
      <c r="C24" s="85">
        <v>666</v>
      </c>
      <c r="D24" s="85">
        <v>0</v>
      </c>
      <c r="E24" s="85">
        <v>366</v>
      </c>
      <c r="F24" s="85">
        <v>2298</v>
      </c>
      <c r="G24" s="85">
        <f t="shared" si="2"/>
        <v>939</v>
      </c>
      <c r="H24" s="86">
        <f t="shared" si="1"/>
        <v>69.09</v>
      </c>
      <c r="I24" s="38">
        <v>1359</v>
      </c>
    </row>
    <row r="25" spans="1:9" ht="21.75" customHeight="1">
      <c r="A25" s="89" t="s">
        <v>173</v>
      </c>
      <c r="B25" s="85">
        <f t="shared" si="3"/>
        <v>96</v>
      </c>
      <c r="C25" s="85">
        <v>96</v>
      </c>
      <c r="D25" s="85">
        <v>0</v>
      </c>
      <c r="E25" s="85">
        <v>96</v>
      </c>
      <c r="F25" s="85">
        <v>136</v>
      </c>
      <c r="G25" s="85">
        <f t="shared" si="2"/>
        <v>-83</v>
      </c>
      <c r="H25" s="86">
        <f t="shared" si="1"/>
        <v>-37.9</v>
      </c>
      <c r="I25" s="40">
        <v>219</v>
      </c>
    </row>
    <row r="26" spans="1:9" ht="21.75" customHeight="1">
      <c r="A26" s="89" t="s">
        <v>174</v>
      </c>
      <c r="B26" s="85">
        <f t="shared" si="3"/>
        <v>2311</v>
      </c>
      <c r="C26" s="85">
        <v>2150</v>
      </c>
      <c r="D26" s="85">
        <v>161</v>
      </c>
      <c r="E26" s="85">
        <v>2204</v>
      </c>
      <c r="F26" s="85">
        <v>361</v>
      </c>
      <c r="G26" s="85">
        <f t="shared" si="2"/>
        <v>-48</v>
      </c>
      <c r="H26" s="86">
        <f t="shared" si="1"/>
        <v>-11.74</v>
      </c>
      <c r="I26" s="35">
        <v>409</v>
      </c>
    </row>
    <row r="27" spans="1:9" ht="21.75" customHeight="1">
      <c r="A27" s="223" t="s">
        <v>257</v>
      </c>
      <c r="B27" s="85">
        <f t="shared" si="3"/>
        <v>3200</v>
      </c>
      <c r="C27" s="221">
        <v>3200</v>
      </c>
      <c r="D27" s="221"/>
      <c r="E27" s="221">
        <v>3200</v>
      </c>
      <c r="F27" s="221">
        <v>3024</v>
      </c>
      <c r="G27" s="85">
        <f t="shared" si="2"/>
        <v>899</v>
      </c>
      <c r="H27" s="86">
        <f t="shared" si="1"/>
        <v>42.31</v>
      </c>
      <c r="I27" s="222">
        <v>2125</v>
      </c>
    </row>
    <row r="28" spans="1:9" ht="21.75" customHeight="1" thickBot="1">
      <c r="A28" s="93" t="s">
        <v>258</v>
      </c>
      <c r="B28" s="224"/>
      <c r="C28" s="224"/>
      <c r="D28" s="224"/>
      <c r="E28" s="224"/>
      <c r="F28" s="224">
        <v>42</v>
      </c>
      <c r="G28" s="225">
        <f t="shared" si="2"/>
        <v>3</v>
      </c>
      <c r="H28" s="87">
        <f t="shared" si="1"/>
        <v>7.69</v>
      </c>
      <c r="I28" s="222">
        <v>39</v>
      </c>
    </row>
  </sheetData>
  <sheetProtection/>
  <mergeCells count="7">
    <mergeCell ref="I3:I4"/>
    <mergeCell ref="A1:H1"/>
    <mergeCell ref="G3:H3"/>
    <mergeCell ref="A3:A4"/>
    <mergeCell ref="E3:E4"/>
    <mergeCell ref="F3:F4"/>
    <mergeCell ref="B3:D3"/>
  </mergeCells>
  <printOptions horizontalCentered="1"/>
  <pageMargins left="0.7480314960629921" right="0.35433070866141736" top="0.7874015748031497" bottom="0.984251968503937" header="0.5118110236220472" footer="0.5118110236220472"/>
  <pageSetup firstPageNumber="4" useFirstPageNumber="1" horizontalDpi="600" verticalDpi="600" orientation="portrait" paperSize="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Q48"/>
  <sheetViews>
    <sheetView showZeros="0" zoomScalePageLayoutView="0" workbookViewId="0" topLeftCell="A1">
      <pane xSplit="1" ySplit="3" topLeftCell="B4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/>
  <cols>
    <col min="1" max="1" width="42.375" style="10" customWidth="1"/>
    <col min="2" max="2" width="35.75390625" style="10" customWidth="1"/>
    <col min="3" max="251" width="9.00390625" style="10" customWidth="1"/>
  </cols>
  <sheetData>
    <row r="1" spans="1:2" s="177" customFormat="1" ht="34.5" customHeight="1">
      <c r="A1" s="407" t="s">
        <v>270</v>
      </c>
      <c r="B1" s="407"/>
    </row>
    <row r="2" spans="1:2" s="110" customFormat="1" ht="21" customHeight="1">
      <c r="A2" s="58" t="s">
        <v>124</v>
      </c>
      <c r="B2" s="168" t="s">
        <v>209</v>
      </c>
    </row>
    <row r="3" spans="1:251" s="105" customFormat="1" ht="19.5" customHeight="1">
      <c r="A3" s="160" t="s">
        <v>195</v>
      </c>
      <c r="B3" s="161" t="s">
        <v>212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</row>
    <row r="4" spans="1:251" s="105" customFormat="1" ht="15.75" customHeight="1">
      <c r="A4" s="99" t="s">
        <v>54</v>
      </c>
      <c r="B4" s="100">
        <f>'一般预算收入 '!D11</f>
        <v>29700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</row>
    <row r="5" spans="1:251" s="106" customFormat="1" ht="15.75" customHeight="1">
      <c r="A5" s="213" t="s">
        <v>216</v>
      </c>
      <c r="B5" s="96">
        <f>SUM(B6,B7,B18)</f>
        <v>91463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</row>
    <row r="6" spans="1:2" ht="15.75" customHeight="1">
      <c r="A6" s="97" t="s">
        <v>55</v>
      </c>
      <c r="B6" s="96">
        <v>1781</v>
      </c>
    </row>
    <row r="7" spans="1:2" ht="15.75" customHeight="1">
      <c r="A7" s="215" t="s">
        <v>221</v>
      </c>
      <c r="B7" s="98">
        <f>SUM(B8:B17)</f>
        <v>43682</v>
      </c>
    </row>
    <row r="8" spans="1:2" ht="15.75" customHeight="1">
      <c r="A8" s="97" t="s">
        <v>56</v>
      </c>
      <c r="B8" s="96"/>
    </row>
    <row r="9" spans="1:2" ht="15.75" customHeight="1">
      <c r="A9" s="97" t="s">
        <v>57</v>
      </c>
      <c r="B9" s="96">
        <v>12618</v>
      </c>
    </row>
    <row r="10" spans="1:2" ht="15.75" customHeight="1">
      <c r="A10" s="97" t="s">
        <v>58</v>
      </c>
      <c r="B10" s="96">
        <v>1600</v>
      </c>
    </row>
    <row r="11" spans="1:2" ht="15.75" customHeight="1">
      <c r="A11" s="97" t="s">
        <v>59</v>
      </c>
      <c r="B11" s="96">
        <v>8126</v>
      </c>
    </row>
    <row r="12" spans="1:2" ht="15.75" customHeight="1">
      <c r="A12" s="97" t="s">
        <v>60</v>
      </c>
      <c r="B12" s="96">
        <v>400</v>
      </c>
    </row>
    <row r="13" spans="1:2" ht="15.75" customHeight="1">
      <c r="A13" s="97" t="s">
        <v>61</v>
      </c>
      <c r="B13" s="96">
        <v>4779</v>
      </c>
    </row>
    <row r="14" spans="1:2" ht="15.75" customHeight="1">
      <c r="A14" s="97" t="s">
        <v>62</v>
      </c>
      <c r="B14" s="96">
        <v>3300</v>
      </c>
    </row>
    <row r="15" spans="1:2" ht="15.75" customHeight="1">
      <c r="A15" s="97" t="s">
        <v>63</v>
      </c>
      <c r="B15" s="96"/>
    </row>
    <row r="16" spans="1:2" ht="15.75" customHeight="1">
      <c r="A16" s="97" t="s">
        <v>64</v>
      </c>
      <c r="B16" s="359">
        <v>10346</v>
      </c>
    </row>
    <row r="17" spans="1:2" ht="15.75" customHeight="1">
      <c r="A17" s="97" t="s">
        <v>65</v>
      </c>
      <c r="B17" s="359">
        <v>2513</v>
      </c>
    </row>
    <row r="18" spans="1:2" ht="15.75" customHeight="1">
      <c r="A18" s="97" t="s">
        <v>66</v>
      </c>
      <c r="B18" s="359">
        <v>46000</v>
      </c>
    </row>
    <row r="19" spans="1:2" ht="15.75" customHeight="1">
      <c r="A19" s="214" t="s">
        <v>222</v>
      </c>
      <c r="B19" s="96">
        <v>31500</v>
      </c>
    </row>
    <row r="20" spans="1:2" ht="15.75" customHeight="1">
      <c r="A20" s="213" t="s">
        <v>223</v>
      </c>
      <c r="B20" s="96">
        <v>12169</v>
      </c>
    </row>
    <row r="21" spans="1:2" ht="15.75" customHeight="1">
      <c r="A21" s="226" t="s">
        <v>265</v>
      </c>
      <c r="B21" s="96">
        <v>9402</v>
      </c>
    </row>
    <row r="22" spans="1:2" ht="15.75" customHeight="1">
      <c r="A22" s="226" t="s">
        <v>266</v>
      </c>
      <c r="B22" s="96"/>
    </row>
    <row r="23" spans="1:2" ht="15.75" customHeight="1">
      <c r="A23" s="226" t="s">
        <v>267</v>
      </c>
      <c r="B23" s="96">
        <v>0</v>
      </c>
    </row>
    <row r="24" spans="1:2" ht="15.75" customHeight="1">
      <c r="A24" s="226" t="s">
        <v>268</v>
      </c>
      <c r="B24" s="96"/>
    </row>
    <row r="25" spans="1:2" ht="15.75" customHeight="1">
      <c r="A25" s="99" t="s">
        <v>196</v>
      </c>
      <c r="B25" s="100">
        <f>SUM(B4,B5,B19:B24)</f>
        <v>174234</v>
      </c>
    </row>
    <row r="26" spans="1:251" s="105" customFormat="1" ht="15.75" customHeight="1">
      <c r="A26" s="99" t="s">
        <v>67</v>
      </c>
      <c r="B26" s="100">
        <f>'一般预算支出'!F5</f>
        <v>148557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</row>
    <row r="27" spans="1:2" ht="15.75" customHeight="1">
      <c r="A27" s="214" t="s">
        <v>224</v>
      </c>
      <c r="B27" s="96">
        <f>SUM(B28,B31:B32)</f>
        <v>3000</v>
      </c>
    </row>
    <row r="28" spans="1:2" ht="15.75" customHeight="1">
      <c r="A28" s="97" t="s">
        <v>68</v>
      </c>
      <c r="B28" s="96">
        <f>SUM(B29:B30)</f>
        <v>3000</v>
      </c>
    </row>
    <row r="29" spans="1:2" ht="15.75" customHeight="1">
      <c r="A29" s="101" t="s">
        <v>69</v>
      </c>
      <c r="B29" s="96">
        <v>3000</v>
      </c>
    </row>
    <row r="30" spans="1:2" ht="15.75" customHeight="1">
      <c r="A30" s="101" t="s">
        <v>70</v>
      </c>
      <c r="B30" s="96"/>
    </row>
    <row r="31" spans="1:2" ht="15.75" customHeight="1">
      <c r="A31" s="97" t="s">
        <v>71</v>
      </c>
      <c r="B31" s="96"/>
    </row>
    <row r="32" spans="1:2" ht="15.75" customHeight="1">
      <c r="A32" s="97" t="s">
        <v>72</v>
      </c>
      <c r="B32" s="96"/>
    </row>
    <row r="33" spans="1:2" ht="15.75" customHeight="1">
      <c r="A33" s="214" t="s">
        <v>226</v>
      </c>
      <c r="B33" s="96">
        <v>9402</v>
      </c>
    </row>
    <row r="34" spans="1:2" ht="15.75" customHeight="1">
      <c r="A34" s="214" t="s">
        <v>225</v>
      </c>
      <c r="B34" s="96">
        <v>0</v>
      </c>
    </row>
    <row r="35" spans="1:2" ht="15.75" customHeight="1">
      <c r="A35" s="214" t="s">
        <v>227</v>
      </c>
      <c r="B35" s="96">
        <v>0</v>
      </c>
    </row>
    <row r="36" spans="1:2" ht="15.75" customHeight="1">
      <c r="A36" s="214" t="s">
        <v>228</v>
      </c>
      <c r="B36" s="96"/>
    </row>
    <row r="37" spans="1:2" ht="15.75" customHeight="1">
      <c r="A37" s="214" t="s">
        <v>229</v>
      </c>
      <c r="B37" s="96">
        <v>0</v>
      </c>
    </row>
    <row r="38" spans="1:2" ht="15.75" customHeight="1">
      <c r="A38" s="99" t="s">
        <v>197</v>
      </c>
      <c r="B38" s="100">
        <f>SUM(B26:B27,B33:B37)</f>
        <v>160959</v>
      </c>
    </row>
    <row r="39" spans="1:2" ht="15.75" customHeight="1">
      <c r="A39" s="99" t="s">
        <v>198</v>
      </c>
      <c r="B39" s="100">
        <f>B25-B38</f>
        <v>13275</v>
      </c>
    </row>
    <row r="40" spans="1:2" ht="15.75" customHeight="1">
      <c r="A40" s="102" t="s">
        <v>73</v>
      </c>
      <c r="B40" s="103">
        <f>B39-B41</f>
        <v>13275</v>
      </c>
    </row>
    <row r="41" spans="1:2" ht="15.75" customHeight="1">
      <c r="A41" s="14" t="s">
        <v>74</v>
      </c>
      <c r="B41" s="15">
        <v>0</v>
      </c>
    </row>
    <row r="42" ht="22.5" customHeight="1">
      <c r="A42" s="16"/>
    </row>
    <row r="43" ht="22.5" customHeight="1"/>
    <row r="44" ht="22.5" customHeight="1"/>
    <row r="45" ht="22.5" customHeight="1"/>
    <row r="46" ht="22.5" customHeight="1"/>
    <row r="47" ht="22.5" customHeight="1">
      <c r="A47" s="6"/>
    </row>
    <row r="48" ht="22.5" customHeight="1">
      <c r="A48" s="6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</sheetData>
  <sheetProtection/>
  <mergeCells count="1">
    <mergeCell ref="A1:B1"/>
  </mergeCells>
  <printOptions horizontalCentered="1"/>
  <pageMargins left="0.5506944444444445" right="0.5506944444444445" top="0.5902777777777778" bottom="0.5902777777777778" header="0.5111111111111111" footer="0.5111111111111111"/>
  <pageSetup firstPageNumber="5" useFirstPageNumber="1" fitToHeight="1" fitToWidth="1" horizontalDpi="600" verticalDpi="600" orientation="portrait" paperSize="9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R54"/>
  <sheetViews>
    <sheetView showZeros="0" zoomScalePageLayoutView="0" workbookViewId="0" topLeftCell="A1">
      <pane xSplit="1" ySplit="3" topLeftCell="B7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/>
  <cols>
    <col min="1" max="1" width="42.375" style="10" customWidth="1"/>
    <col min="2" max="2" width="34.50390625" style="10" customWidth="1"/>
    <col min="3" max="252" width="9.00390625" style="10" customWidth="1"/>
  </cols>
  <sheetData>
    <row r="1" spans="1:2" s="177" customFormat="1" ht="34.5" customHeight="1">
      <c r="A1" s="407" t="s">
        <v>269</v>
      </c>
      <c r="B1" s="407"/>
    </row>
    <row r="2" spans="1:2" s="110" customFormat="1" ht="21" customHeight="1">
      <c r="A2" s="58" t="s">
        <v>124</v>
      </c>
      <c r="B2" s="168" t="s">
        <v>209</v>
      </c>
    </row>
    <row r="3" spans="1:252" s="105" customFormat="1" ht="19.5" customHeight="1">
      <c r="A3" s="160" t="s">
        <v>195</v>
      </c>
      <c r="B3" s="161" t="s">
        <v>213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</row>
    <row r="4" spans="1:252" s="105" customFormat="1" ht="16.5" customHeight="1">
      <c r="A4" s="99" t="s">
        <v>54</v>
      </c>
      <c r="B4" s="100">
        <f>'一般预算收入县本级'!D11</f>
        <v>22218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</row>
    <row r="5" spans="1:2" ht="16.5" customHeight="1">
      <c r="A5" s="213" t="s">
        <v>220</v>
      </c>
      <c r="B5" s="96">
        <f>SUM(B6,B7,B18)</f>
        <v>91463</v>
      </c>
    </row>
    <row r="6" spans="1:2" ht="16.5" customHeight="1">
      <c r="A6" s="216" t="s">
        <v>218</v>
      </c>
      <c r="B6" s="96">
        <f>'一般收支平衡表 '!B6</f>
        <v>1781</v>
      </c>
    </row>
    <row r="7" spans="1:2" ht="16.5" customHeight="1">
      <c r="A7" s="215" t="s">
        <v>215</v>
      </c>
      <c r="B7" s="96">
        <f>'一般收支平衡表 '!B7</f>
        <v>43682</v>
      </c>
    </row>
    <row r="8" spans="1:2" ht="16.5" customHeight="1">
      <c r="A8" s="97" t="s">
        <v>56</v>
      </c>
      <c r="B8" s="96">
        <f>'一般收支平衡表 '!B8</f>
        <v>0</v>
      </c>
    </row>
    <row r="9" spans="1:2" ht="16.5" customHeight="1">
      <c r="A9" s="97" t="s">
        <v>57</v>
      </c>
      <c r="B9" s="96">
        <f>'一般收支平衡表 '!B9</f>
        <v>12618</v>
      </c>
    </row>
    <row r="10" spans="1:2" ht="16.5" customHeight="1">
      <c r="A10" s="97" t="s">
        <v>58</v>
      </c>
      <c r="B10" s="96">
        <f>'一般收支平衡表 '!B10</f>
        <v>1600</v>
      </c>
    </row>
    <row r="11" spans="1:2" ht="16.5" customHeight="1">
      <c r="A11" s="97" t="s">
        <v>59</v>
      </c>
      <c r="B11" s="96">
        <f>'一般收支平衡表 '!B11</f>
        <v>8126</v>
      </c>
    </row>
    <row r="12" spans="1:2" ht="16.5" customHeight="1">
      <c r="A12" s="97" t="s">
        <v>60</v>
      </c>
      <c r="B12" s="96">
        <f>'一般收支平衡表 '!B12</f>
        <v>400</v>
      </c>
    </row>
    <row r="13" spans="1:2" ht="16.5" customHeight="1">
      <c r="A13" s="97" t="s">
        <v>61</v>
      </c>
      <c r="B13" s="96">
        <f>'一般收支平衡表 '!B13</f>
        <v>4779</v>
      </c>
    </row>
    <row r="14" spans="1:2" ht="16.5" customHeight="1">
      <c r="A14" s="97" t="s">
        <v>62</v>
      </c>
      <c r="B14" s="96">
        <f>'一般收支平衡表 '!B14</f>
        <v>3300</v>
      </c>
    </row>
    <row r="15" spans="1:2" ht="16.5" customHeight="1">
      <c r="A15" s="97" t="s">
        <v>63</v>
      </c>
      <c r="B15" s="96">
        <f>'一般收支平衡表 '!B15</f>
        <v>0</v>
      </c>
    </row>
    <row r="16" spans="1:2" ht="16.5" customHeight="1">
      <c r="A16" s="97" t="s">
        <v>64</v>
      </c>
      <c r="B16" s="96">
        <f>'一般收支平衡表 '!B16</f>
        <v>10346</v>
      </c>
    </row>
    <row r="17" spans="1:2" ht="16.5" customHeight="1">
      <c r="A17" s="97" t="s">
        <v>65</v>
      </c>
      <c r="B17" s="96">
        <f>'一般收支平衡表 '!B17</f>
        <v>2513</v>
      </c>
    </row>
    <row r="18" spans="1:2" ht="16.5" customHeight="1">
      <c r="A18" s="216" t="s">
        <v>219</v>
      </c>
      <c r="B18" s="96">
        <f>'一般收支平衡表 '!B18</f>
        <v>46000</v>
      </c>
    </row>
    <row r="19" spans="1:2" ht="16.5" customHeight="1">
      <c r="A19" s="214" t="s">
        <v>222</v>
      </c>
      <c r="B19" s="96">
        <v>31500</v>
      </c>
    </row>
    <row r="20" spans="1:2" ht="16.5" customHeight="1">
      <c r="A20" s="213" t="s">
        <v>223</v>
      </c>
      <c r="B20" s="96">
        <v>12169</v>
      </c>
    </row>
    <row r="21" spans="1:2" ht="16.5" customHeight="1">
      <c r="A21" s="226" t="s">
        <v>265</v>
      </c>
      <c r="B21" s="96">
        <v>9402</v>
      </c>
    </row>
    <row r="22" spans="1:2" ht="16.5" customHeight="1">
      <c r="A22" s="226" t="s">
        <v>266</v>
      </c>
      <c r="B22" s="96"/>
    </row>
    <row r="23" spans="1:2" ht="16.5" customHeight="1">
      <c r="A23" s="226" t="s">
        <v>267</v>
      </c>
      <c r="B23" s="96">
        <v>0</v>
      </c>
    </row>
    <row r="24" spans="1:2" ht="16.5" customHeight="1">
      <c r="A24" s="226" t="s">
        <v>268</v>
      </c>
      <c r="B24" s="96">
        <v>1660</v>
      </c>
    </row>
    <row r="25" spans="1:2" ht="16.5" customHeight="1">
      <c r="A25" s="99" t="s">
        <v>196</v>
      </c>
      <c r="B25" s="100">
        <f>SUM(B19:B24)+B5+B4</f>
        <v>168412</v>
      </c>
    </row>
    <row r="26" spans="1:252" s="105" customFormat="1" ht="16.5" customHeight="1">
      <c r="A26" s="99" t="s">
        <v>76</v>
      </c>
      <c r="B26" s="100">
        <f>'一般预算支出 本级'!F5</f>
        <v>129142</v>
      </c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</row>
    <row r="27" spans="1:2" ht="16.5" customHeight="1">
      <c r="A27" s="214" t="s">
        <v>230</v>
      </c>
      <c r="B27" s="96">
        <f>SUM(B28,B31:B32)</f>
        <v>3000</v>
      </c>
    </row>
    <row r="28" spans="1:2" ht="16.5" customHeight="1">
      <c r="A28" s="97" t="s">
        <v>68</v>
      </c>
      <c r="B28" s="96">
        <f>SUM(B29:B30)</f>
        <v>3000</v>
      </c>
    </row>
    <row r="29" spans="1:2" ht="16.5" customHeight="1">
      <c r="A29" s="101" t="s">
        <v>69</v>
      </c>
      <c r="B29" s="96">
        <v>3000</v>
      </c>
    </row>
    <row r="30" spans="1:2" ht="16.5" customHeight="1">
      <c r="A30" s="101" t="s">
        <v>70</v>
      </c>
      <c r="B30" s="96"/>
    </row>
    <row r="31" spans="1:2" ht="16.5" customHeight="1">
      <c r="A31" s="97" t="s">
        <v>71</v>
      </c>
      <c r="B31" s="96">
        <f>'一般收支平衡表 '!B31</f>
        <v>0</v>
      </c>
    </row>
    <row r="32" spans="1:2" ht="16.5" customHeight="1">
      <c r="A32" s="97" t="s">
        <v>72</v>
      </c>
      <c r="B32" s="96"/>
    </row>
    <row r="33" spans="1:2" ht="16.5" customHeight="1">
      <c r="A33" s="214" t="s">
        <v>231</v>
      </c>
      <c r="B33" s="96">
        <v>9402</v>
      </c>
    </row>
    <row r="34" spans="1:2" ht="16.5" customHeight="1">
      <c r="A34" s="214" t="s">
        <v>232</v>
      </c>
      <c r="B34" s="96">
        <v>0</v>
      </c>
    </row>
    <row r="35" spans="1:2" ht="16.5" customHeight="1">
      <c r="A35" s="214" t="s">
        <v>233</v>
      </c>
      <c r="B35" s="96"/>
    </row>
    <row r="36" spans="1:2" ht="16.5" customHeight="1">
      <c r="A36" s="214" t="s">
        <v>234</v>
      </c>
      <c r="B36" s="96">
        <v>0</v>
      </c>
    </row>
    <row r="37" spans="1:2" ht="16.5" customHeight="1">
      <c r="A37" s="214" t="s">
        <v>235</v>
      </c>
      <c r="B37" s="96">
        <v>13593</v>
      </c>
    </row>
    <row r="38" spans="1:2" ht="16.5" customHeight="1">
      <c r="A38" s="99" t="s">
        <v>197</v>
      </c>
      <c r="B38" s="100">
        <f>SUM(B26:B27,B33:B37)</f>
        <v>155137</v>
      </c>
    </row>
    <row r="39" spans="1:2" ht="16.5" customHeight="1">
      <c r="A39" s="99" t="s">
        <v>199</v>
      </c>
      <c r="B39" s="100">
        <f>B25-B38</f>
        <v>13275</v>
      </c>
    </row>
    <row r="40" spans="1:2" ht="16.5" customHeight="1">
      <c r="A40" s="102" t="s">
        <v>73</v>
      </c>
      <c r="B40" s="103">
        <f>B39-B41</f>
        <v>13275</v>
      </c>
    </row>
    <row r="41" spans="1:2" ht="16.5" customHeight="1">
      <c r="A41" s="107" t="s">
        <v>74</v>
      </c>
      <c r="B41" s="108">
        <v>0</v>
      </c>
    </row>
    <row r="42" spans="1:2" ht="22.5" customHeight="1">
      <c r="A42" s="109"/>
      <c r="B42" s="110"/>
    </row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>
      <c r="A53" s="6"/>
    </row>
    <row r="54" ht="22.5" customHeight="1">
      <c r="A54" s="6"/>
    </row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</sheetData>
  <sheetProtection/>
  <mergeCells count="1">
    <mergeCell ref="A1:B1"/>
  </mergeCells>
  <printOptions horizontalCentered="1"/>
  <pageMargins left="0.5506944444444445" right="0.5506944444444445" top="0.39305555555555555" bottom="0.39305555555555555" header="0.5111111111111111" footer="0.5111111111111111"/>
  <pageSetup firstPageNumber="6" useFirstPageNumber="1" fitToHeight="1" fitToWidth="1" horizontalDpi="600" verticalDpi="600" orientation="portrait" paperSize="9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S55"/>
  <sheetViews>
    <sheetView showZeros="0" zoomScalePageLayoutView="0" workbookViewId="0" topLeftCell="A1">
      <pane xSplit="1" ySplit="3" topLeftCell="B14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9.00390625" defaultRowHeight="14.25" outlineLevelCol="1"/>
  <cols>
    <col min="1" max="1" width="31.50390625" style="6" customWidth="1"/>
    <col min="2" max="3" width="8.625" style="6" customWidth="1"/>
    <col min="4" max="4" width="8.625" style="4" customWidth="1"/>
    <col min="5" max="5" width="9.00390625" style="4" customWidth="1"/>
    <col min="6" max="6" width="9.125" style="4" customWidth="1"/>
    <col min="7" max="7" width="9.50390625" style="4" customWidth="1"/>
    <col min="8" max="8" width="11.375" style="4" hidden="1" customWidth="1" outlineLevel="1"/>
    <col min="9" max="9" width="9.00390625" style="6" customWidth="1" collapsed="1"/>
    <col min="10" max="253" width="9.00390625" style="6" customWidth="1"/>
  </cols>
  <sheetData>
    <row r="1" spans="1:8" s="177" customFormat="1" ht="21">
      <c r="A1" s="389" t="s">
        <v>271</v>
      </c>
      <c r="B1" s="389"/>
      <c r="C1" s="389"/>
      <c r="D1" s="389"/>
      <c r="E1" s="389"/>
      <c r="F1" s="389"/>
      <c r="G1" s="389"/>
      <c r="H1" s="59"/>
    </row>
    <row r="2" spans="1:8" s="110" customFormat="1" ht="18" customHeight="1" thickBot="1">
      <c r="A2" s="58" t="s">
        <v>124</v>
      </c>
      <c r="D2" s="185"/>
      <c r="E2" s="185"/>
      <c r="F2" s="185"/>
      <c r="G2" s="187" t="s">
        <v>0</v>
      </c>
      <c r="H2" s="185"/>
    </row>
    <row r="3" spans="1:8" s="27" customFormat="1" ht="36.75" thickBot="1">
      <c r="A3" s="111" t="s">
        <v>200</v>
      </c>
      <c r="B3" s="112" t="s">
        <v>1</v>
      </c>
      <c r="C3" s="227" t="s">
        <v>272</v>
      </c>
      <c r="D3" s="112" t="s">
        <v>194</v>
      </c>
      <c r="E3" s="227" t="s">
        <v>273</v>
      </c>
      <c r="F3" s="113" t="s">
        <v>203</v>
      </c>
      <c r="G3" s="114" t="s">
        <v>164</v>
      </c>
      <c r="H3" s="28" t="s">
        <v>259</v>
      </c>
    </row>
    <row r="4" spans="1:10" ht="12.75" customHeight="1">
      <c r="A4" s="115" t="s">
        <v>77</v>
      </c>
      <c r="B4" s="116"/>
      <c r="C4" s="117"/>
      <c r="D4" s="118">
        <v>0</v>
      </c>
      <c r="E4" s="119">
        <f aca="true" t="shared" si="0" ref="E4:E13">IF(B4=0,0,D4/B4*100)</f>
        <v>0</v>
      </c>
      <c r="F4" s="120">
        <f aca="true" t="shared" si="1" ref="F4:F40">D4-H4</f>
        <v>0</v>
      </c>
      <c r="G4" s="121">
        <f aca="true" t="shared" si="2" ref="G4:G40">IF(H4=0,0,(D4-H4)/H4*100)</f>
        <v>0</v>
      </c>
      <c r="H4" s="47"/>
      <c r="J4"/>
    </row>
    <row r="5" spans="1:10" ht="12.75" customHeight="1" hidden="1">
      <c r="A5" s="92" t="s">
        <v>78</v>
      </c>
      <c r="B5" s="122"/>
      <c r="C5" s="123"/>
      <c r="D5" s="75">
        <v>0</v>
      </c>
      <c r="E5" s="124">
        <f t="shared" si="0"/>
        <v>0</v>
      </c>
      <c r="F5" s="125">
        <f t="shared" si="1"/>
        <v>0</v>
      </c>
      <c r="G5" s="86">
        <f t="shared" si="2"/>
        <v>0</v>
      </c>
      <c r="H5" s="47"/>
      <c r="J5"/>
    </row>
    <row r="6" spans="1:10" ht="12.75" customHeight="1" hidden="1">
      <c r="A6" s="92" t="s">
        <v>79</v>
      </c>
      <c r="B6" s="122"/>
      <c r="C6" s="123"/>
      <c r="D6" s="75">
        <v>0</v>
      </c>
      <c r="E6" s="124">
        <f t="shared" si="0"/>
        <v>0</v>
      </c>
      <c r="F6" s="125">
        <f t="shared" si="1"/>
        <v>0</v>
      </c>
      <c r="G6" s="86">
        <f t="shared" si="2"/>
        <v>0</v>
      </c>
      <c r="H6" s="47"/>
      <c r="J6"/>
    </row>
    <row r="7" spans="1:10" ht="12.75" customHeight="1" hidden="1">
      <c r="A7" s="92" t="s">
        <v>80</v>
      </c>
      <c r="B7" s="122"/>
      <c r="C7" s="123"/>
      <c r="D7" s="75">
        <v>0</v>
      </c>
      <c r="E7" s="124">
        <f t="shared" si="0"/>
        <v>0</v>
      </c>
      <c r="F7" s="125">
        <f t="shared" si="1"/>
        <v>0</v>
      </c>
      <c r="G7" s="86">
        <f t="shared" si="2"/>
        <v>0</v>
      </c>
      <c r="H7" s="47"/>
      <c r="J7"/>
    </row>
    <row r="8" spans="1:10" ht="12.75" customHeight="1" hidden="1">
      <c r="A8" s="92" t="s">
        <v>81</v>
      </c>
      <c r="B8" s="122"/>
      <c r="C8" s="123"/>
      <c r="D8" s="75">
        <v>0</v>
      </c>
      <c r="E8" s="124">
        <f t="shared" si="0"/>
        <v>0</v>
      </c>
      <c r="F8" s="125">
        <f t="shared" si="1"/>
        <v>0</v>
      </c>
      <c r="G8" s="86">
        <f t="shared" si="2"/>
        <v>0</v>
      </c>
      <c r="H8" s="47"/>
      <c r="J8"/>
    </row>
    <row r="9" spans="1:10" ht="12.75" customHeight="1">
      <c r="A9" s="92" t="s">
        <v>82</v>
      </c>
      <c r="B9" s="122"/>
      <c r="C9" s="123"/>
      <c r="D9" s="75">
        <v>0</v>
      </c>
      <c r="E9" s="124">
        <f t="shared" si="0"/>
        <v>0</v>
      </c>
      <c r="F9" s="125">
        <f t="shared" si="1"/>
        <v>0</v>
      </c>
      <c r="G9" s="86">
        <f t="shared" si="2"/>
        <v>0</v>
      </c>
      <c r="H9" s="47"/>
      <c r="J9"/>
    </row>
    <row r="10" spans="1:10" ht="12.75" customHeight="1">
      <c r="A10" s="92" t="s">
        <v>83</v>
      </c>
      <c r="B10" s="122"/>
      <c r="C10" s="123"/>
      <c r="D10" s="75">
        <v>0</v>
      </c>
      <c r="E10" s="124">
        <f t="shared" si="0"/>
        <v>0</v>
      </c>
      <c r="F10" s="125">
        <f t="shared" si="1"/>
        <v>0</v>
      </c>
      <c r="G10" s="86">
        <f t="shared" si="2"/>
        <v>0</v>
      </c>
      <c r="H10" s="47"/>
      <c r="J10"/>
    </row>
    <row r="11" spans="1:10" ht="12.75" customHeight="1">
      <c r="A11" s="92" t="s">
        <v>84</v>
      </c>
      <c r="B11" s="122"/>
      <c r="C11" s="123"/>
      <c r="D11" s="75">
        <v>0</v>
      </c>
      <c r="E11" s="124">
        <f t="shared" si="0"/>
        <v>0</v>
      </c>
      <c r="F11" s="125">
        <f t="shared" si="1"/>
        <v>0</v>
      </c>
      <c r="G11" s="86">
        <f t="shared" si="2"/>
        <v>0</v>
      </c>
      <c r="H11" s="47"/>
      <c r="J11"/>
    </row>
    <row r="12" spans="1:10" ht="12.75" customHeight="1">
      <c r="A12" s="92" t="s">
        <v>85</v>
      </c>
      <c r="B12" s="122"/>
      <c r="C12" s="123"/>
      <c r="D12" s="75">
        <v>0</v>
      </c>
      <c r="E12" s="124">
        <f t="shared" si="0"/>
        <v>0</v>
      </c>
      <c r="F12" s="125">
        <f t="shared" si="1"/>
        <v>0</v>
      </c>
      <c r="G12" s="86">
        <f t="shared" si="2"/>
        <v>0</v>
      </c>
      <c r="H12" s="47"/>
      <c r="J12"/>
    </row>
    <row r="13" spans="1:10" ht="12.75" customHeight="1">
      <c r="A13" s="92" t="s">
        <v>86</v>
      </c>
      <c r="B13" s="122"/>
      <c r="C13" s="123"/>
      <c r="D13" s="75">
        <v>0</v>
      </c>
      <c r="E13" s="124">
        <f t="shared" si="0"/>
        <v>0</v>
      </c>
      <c r="F13" s="125">
        <f t="shared" si="1"/>
        <v>0</v>
      </c>
      <c r="G13" s="86">
        <f t="shared" si="2"/>
        <v>0</v>
      </c>
      <c r="H13" s="47"/>
      <c r="J13"/>
    </row>
    <row r="14" spans="1:10" ht="12.75" customHeight="1">
      <c r="A14" s="92" t="s">
        <v>87</v>
      </c>
      <c r="B14" s="122">
        <v>6</v>
      </c>
      <c r="C14" s="123">
        <v>6</v>
      </c>
      <c r="D14" s="75">
        <v>13</v>
      </c>
      <c r="E14" s="124">
        <f>IF(C14=0,0,D14/C14*100)</f>
        <v>216.67</v>
      </c>
      <c r="F14" s="125">
        <f t="shared" si="1"/>
        <v>12</v>
      </c>
      <c r="G14" s="86">
        <f t="shared" si="2"/>
        <v>1200</v>
      </c>
      <c r="H14" s="47">
        <v>1</v>
      </c>
      <c r="J14"/>
    </row>
    <row r="15" spans="1:10" ht="12.75" customHeight="1">
      <c r="A15" s="92" t="s">
        <v>88</v>
      </c>
      <c r="B15" s="122">
        <v>0</v>
      </c>
      <c r="C15" s="123"/>
      <c r="D15" s="75">
        <v>0</v>
      </c>
      <c r="E15" s="124">
        <f aca="true" t="shared" si="3" ref="E15:E55">IF(C15=0,0,D15/C15*100)</f>
        <v>0</v>
      </c>
      <c r="F15" s="125">
        <f t="shared" si="1"/>
        <v>-35</v>
      </c>
      <c r="G15" s="86">
        <f t="shared" si="2"/>
        <v>-100</v>
      </c>
      <c r="H15" s="47">
        <v>35</v>
      </c>
      <c r="J15"/>
    </row>
    <row r="16" spans="1:10" ht="12.75" customHeight="1">
      <c r="A16" s="92" t="s">
        <v>89</v>
      </c>
      <c r="B16" s="122"/>
      <c r="C16" s="123"/>
      <c r="D16" s="75">
        <v>0</v>
      </c>
      <c r="E16" s="124">
        <f t="shared" si="3"/>
        <v>0</v>
      </c>
      <c r="F16" s="125">
        <f t="shared" si="1"/>
        <v>0</v>
      </c>
      <c r="G16" s="86">
        <f t="shared" si="2"/>
        <v>0</v>
      </c>
      <c r="H16" s="47"/>
      <c r="J16"/>
    </row>
    <row r="17" spans="1:10" ht="12.75" customHeight="1">
      <c r="A17" s="92" t="s">
        <v>90</v>
      </c>
      <c r="B17" s="122"/>
      <c r="C17" s="123"/>
      <c r="D17" s="75">
        <v>0</v>
      </c>
      <c r="E17" s="124">
        <f t="shared" si="3"/>
        <v>0</v>
      </c>
      <c r="F17" s="125">
        <f t="shared" si="1"/>
        <v>0</v>
      </c>
      <c r="G17" s="86">
        <f t="shared" si="2"/>
        <v>0</v>
      </c>
      <c r="H17" s="47"/>
      <c r="J17"/>
    </row>
    <row r="18" spans="1:10" ht="12.75" customHeight="1">
      <c r="A18" s="92" t="s">
        <v>91</v>
      </c>
      <c r="B18" s="122"/>
      <c r="C18" s="123"/>
      <c r="D18" s="75">
        <v>0</v>
      </c>
      <c r="E18" s="124">
        <f t="shared" si="3"/>
        <v>0</v>
      </c>
      <c r="F18" s="125">
        <f t="shared" si="1"/>
        <v>0</v>
      </c>
      <c r="G18" s="86">
        <f t="shared" si="2"/>
        <v>0</v>
      </c>
      <c r="H18" s="47"/>
      <c r="J18"/>
    </row>
    <row r="19" spans="1:10" ht="12.75" customHeight="1">
      <c r="A19" s="92" t="s">
        <v>92</v>
      </c>
      <c r="B19" s="122"/>
      <c r="C19" s="123"/>
      <c r="D19" s="75">
        <v>0</v>
      </c>
      <c r="E19" s="124">
        <f t="shared" si="3"/>
        <v>0</v>
      </c>
      <c r="F19" s="125">
        <f t="shared" si="1"/>
        <v>0</v>
      </c>
      <c r="G19" s="86">
        <f t="shared" si="2"/>
        <v>0</v>
      </c>
      <c r="H19" s="47"/>
      <c r="J19"/>
    </row>
    <row r="20" spans="1:10" ht="12.75" customHeight="1">
      <c r="A20" s="92" t="s">
        <v>93</v>
      </c>
      <c r="B20" s="122"/>
      <c r="C20" s="123"/>
      <c r="D20" s="75">
        <v>0</v>
      </c>
      <c r="E20" s="124">
        <f t="shared" si="3"/>
        <v>0</v>
      </c>
      <c r="F20" s="125">
        <f t="shared" si="1"/>
        <v>0</v>
      </c>
      <c r="G20" s="86">
        <f t="shared" si="2"/>
        <v>0</v>
      </c>
      <c r="H20" s="47"/>
      <c r="J20"/>
    </row>
    <row r="21" spans="1:10" ht="12.75" customHeight="1">
      <c r="A21" s="92" t="s">
        <v>94</v>
      </c>
      <c r="B21" s="122">
        <v>0</v>
      </c>
      <c r="C21" s="123"/>
      <c r="D21" s="75">
        <v>0</v>
      </c>
      <c r="E21" s="124">
        <f t="shared" si="3"/>
        <v>0</v>
      </c>
      <c r="F21" s="125">
        <f t="shared" si="1"/>
        <v>0</v>
      </c>
      <c r="G21" s="86">
        <f t="shared" si="2"/>
        <v>0</v>
      </c>
      <c r="H21" s="47">
        <v>0</v>
      </c>
      <c r="J21"/>
    </row>
    <row r="22" spans="1:10" ht="12.75" customHeight="1">
      <c r="A22" s="92" t="s">
        <v>95</v>
      </c>
      <c r="B22" s="122">
        <v>12000</v>
      </c>
      <c r="C22" s="123">
        <v>18000</v>
      </c>
      <c r="D22" s="75">
        <v>18000</v>
      </c>
      <c r="E22" s="124">
        <f t="shared" si="3"/>
        <v>100</v>
      </c>
      <c r="F22" s="125">
        <f t="shared" si="1"/>
        <v>5344</v>
      </c>
      <c r="G22" s="86">
        <f t="shared" si="2"/>
        <v>42.23</v>
      </c>
      <c r="H22" s="47">
        <v>12656</v>
      </c>
      <c r="J22"/>
    </row>
    <row r="23" spans="1:10" ht="12.75" customHeight="1">
      <c r="A23" s="92" t="s">
        <v>96</v>
      </c>
      <c r="B23" s="122"/>
      <c r="C23" s="123"/>
      <c r="D23" s="75">
        <v>0</v>
      </c>
      <c r="E23" s="124">
        <f t="shared" si="3"/>
        <v>0</v>
      </c>
      <c r="F23" s="125">
        <f t="shared" si="1"/>
        <v>0</v>
      </c>
      <c r="G23" s="86">
        <f t="shared" si="2"/>
        <v>0</v>
      </c>
      <c r="H23" s="47"/>
      <c r="J23"/>
    </row>
    <row r="24" spans="1:10" ht="12.75" customHeight="1">
      <c r="A24" s="92" t="s">
        <v>97</v>
      </c>
      <c r="B24" s="122"/>
      <c r="C24" s="123"/>
      <c r="D24" s="75">
        <v>0</v>
      </c>
      <c r="E24" s="124">
        <f t="shared" si="3"/>
        <v>0</v>
      </c>
      <c r="F24" s="125">
        <f t="shared" si="1"/>
        <v>0</v>
      </c>
      <c r="G24" s="86">
        <f t="shared" si="2"/>
        <v>0</v>
      </c>
      <c r="H24" s="47"/>
      <c r="J24"/>
    </row>
    <row r="25" spans="1:10" ht="12.75" customHeight="1">
      <c r="A25" s="92" t="s">
        <v>98</v>
      </c>
      <c r="B25" s="122">
        <v>0</v>
      </c>
      <c r="C25" s="123"/>
      <c r="D25" s="75">
        <v>0</v>
      </c>
      <c r="E25" s="124">
        <f t="shared" si="3"/>
        <v>0</v>
      </c>
      <c r="F25" s="125">
        <f t="shared" si="1"/>
        <v>0</v>
      </c>
      <c r="G25" s="86">
        <f t="shared" si="2"/>
        <v>0</v>
      </c>
      <c r="H25" s="47">
        <v>0</v>
      </c>
      <c r="J25"/>
    </row>
    <row r="26" spans="1:10" ht="12.75" customHeight="1">
      <c r="A26" s="92" t="s">
        <v>99</v>
      </c>
      <c r="B26" s="122"/>
      <c r="C26" s="123"/>
      <c r="D26" s="75">
        <v>0</v>
      </c>
      <c r="E26" s="124">
        <f t="shared" si="3"/>
        <v>0</v>
      </c>
      <c r="F26" s="125">
        <f t="shared" si="1"/>
        <v>0</v>
      </c>
      <c r="G26" s="86">
        <f t="shared" si="2"/>
        <v>0</v>
      </c>
      <c r="H26" s="47">
        <v>0</v>
      </c>
      <c r="J26"/>
    </row>
    <row r="27" spans="1:10" ht="12.75" customHeight="1">
      <c r="A27" s="92" t="s">
        <v>100</v>
      </c>
      <c r="B27" s="122">
        <v>0</v>
      </c>
      <c r="C27" s="123"/>
      <c r="D27" s="75">
        <v>0</v>
      </c>
      <c r="E27" s="124">
        <f t="shared" si="3"/>
        <v>0</v>
      </c>
      <c r="F27" s="125">
        <f t="shared" si="1"/>
        <v>0</v>
      </c>
      <c r="G27" s="86">
        <f t="shared" si="2"/>
        <v>0</v>
      </c>
      <c r="H27" s="47">
        <v>0</v>
      </c>
      <c r="J27"/>
    </row>
    <row r="28" spans="1:10" ht="12.75" customHeight="1">
      <c r="A28" s="92" t="s">
        <v>101</v>
      </c>
      <c r="B28" s="122">
        <v>350</v>
      </c>
      <c r="C28" s="123">
        <v>350</v>
      </c>
      <c r="D28" s="75">
        <v>320</v>
      </c>
      <c r="E28" s="124">
        <f t="shared" si="3"/>
        <v>91.43</v>
      </c>
      <c r="F28" s="125">
        <f t="shared" si="1"/>
        <v>-77</v>
      </c>
      <c r="G28" s="86">
        <f t="shared" si="2"/>
        <v>-19.4</v>
      </c>
      <c r="H28" s="47">
        <v>397</v>
      </c>
      <c r="J28"/>
    </row>
    <row r="29" spans="1:10" ht="12.75" customHeight="1">
      <c r="A29" s="92" t="s">
        <v>102</v>
      </c>
      <c r="B29" s="122"/>
      <c r="C29" s="123"/>
      <c r="D29" s="75">
        <v>0</v>
      </c>
      <c r="E29" s="124">
        <f t="shared" si="3"/>
        <v>0</v>
      </c>
      <c r="F29" s="125">
        <f t="shared" si="1"/>
        <v>0</v>
      </c>
      <c r="G29" s="86">
        <f t="shared" si="2"/>
        <v>0</v>
      </c>
      <c r="H29" s="47"/>
      <c r="J29"/>
    </row>
    <row r="30" spans="1:10" ht="12.75" customHeight="1">
      <c r="A30" s="92" t="s">
        <v>103</v>
      </c>
      <c r="B30" s="122">
        <v>40</v>
      </c>
      <c r="C30" s="123">
        <v>40</v>
      </c>
      <c r="D30" s="75">
        <v>220</v>
      </c>
      <c r="E30" s="124">
        <f t="shared" si="3"/>
        <v>550</v>
      </c>
      <c r="F30" s="125">
        <f t="shared" si="1"/>
        <v>29</v>
      </c>
      <c r="G30" s="86">
        <f t="shared" si="2"/>
        <v>15.18</v>
      </c>
      <c r="H30" s="47">
        <v>191</v>
      </c>
      <c r="J30"/>
    </row>
    <row r="31" spans="1:10" ht="12.75" customHeight="1">
      <c r="A31" s="92" t="s">
        <v>104</v>
      </c>
      <c r="B31" s="122">
        <v>0</v>
      </c>
      <c r="C31" s="123"/>
      <c r="D31" s="75">
        <v>0</v>
      </c>
      <c r="E31" s="124">
        <f t="shared" si="3"/>
        <v>0</v>
      </c>
      <c r="F31" s="125">
        <f t="shared" si="1"/>
        <v>0</v>
      </c>
      <c r="G31" s="86">
        <f t="shared" si="2"/>
        <v>0</v>
      </c>
      <c r="H31" s="47">
        <v>0</v>
      </c>
      <c r="J31"/>
    </row>
    <row r="32" spans="1:10" ht="12.75" customHeight="1">
      <c r="A32" s="92" t="s">
        <v>105</v>
      </c>
      <c r="B32" s="122">
        <v>0</v>
      </c>
      <c r="C32" s="123"/>
      <c r="D32" s="75">
        <v>0</v>
      </c>
      <c r="E32" s="124">
        <f t="shared" si="3"/>
        <v>0</v>
      </c>
      <c r="F32" s="125">
        <f t="shared" si="1"/>
        <v>0</v>
      </c>
      <c r="G32" s="86">
        <f t="shared" si="2"/>
        <v>0</v>
      </c>
      <c r="H32" s="47">
        <v>0</v>
      </c>
      <c r="J32"/>
    </row>
    <row r="33" spans="1:10" ht="12.75" customHeight="1">
      <c r="A33" s="92" t="s">
        <v>106</v>
      </c>
      <c r="B33" s="122">
        <v>100</v>
      </c>
      <c r="C33" s="123">
        <v>100</v>
      </c>
      <c r="D33" s="75">
        <v>90</v>
      </c>
      <c r="E33" s="124">
        <f t="shared" si="3"/>
        <v>90</v>
      </c>
      <c r="F33" s="125">
        <f t="shared" si="1"/>
        <v>7</v>
      </c>
      <c r="G33" s="86">
        <f t="shared" si="2"/>
        <v>8.43</v>
      </c>
      <c r="H33" s="47">
        <v>83</v>
      </c>
      <c r="J33"/>
    </row>
    <row r="34" spans="1:10" ht="12.75" customHeight="1">
      <c r="A34" s="92" t="s">
        <v>107</v>
      </c>
      <c r="B34" s="122">
        <v>54</v>
      </c>
      <c r="C34" s="123">
        <v>54</v>
      </c>
      <c r="D34" s="75">
        <v>0</v>
      </c>
      <c r="E34" s="124">
        <f t="shared" si="3"/>
        <v>0</v>
      </c>
      <c r="F34" s="125">
        <f t="shared" si="1"/>
        <v>-25</v>
      </c>
      <c r="G34" s="86">
        <f t="shared" si="2"/>
        <v>-100</v>
      </c>
      <c r="H34" s="47">
        <v>25</v>
      </c>
      <c r="J34"/>
    </row>
    <row r="35" spans="1:253" s="233" customFormat="1" ht="12.75" customHeight="1">
      <c r="A35" s="229" t="s">
        <v>108</v>
      </c>
      <c r="B35" s="230">
        <f>SUM(B4:B34)</f>
        <v>12550</v>
      </c>
      <c r="C35" s="230">
        <f>SUM(C4:C34)</f>
        <v>18550</v>
      </c>
      <c r="D35" s="230">
        <f>SUM(D4:D34)</f>
        <v>18643</v>
      </c>
      <c r="E35" s="228">
        <f t="shared" si="3"/>
        <v>100.5</v>
      </c>
      <c r="F35" s="231">
        <f t="shared" si="1"/>
        <v>5255</v>
      </c>
      <c r="G35" s="232">
        <f t="shared" si="2"/>
        <v>39.25</v>
      </c>
      <c r="H35" s="29">
        <f>SUM(H4:H34)</f>
        <v>13388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</row>
    <row r="36" spans="1:8" ht="12.75" customHeight="1">
      <c r="A36" s="127" t="s">
        <v>109</v>
      </c>
      <c r="B36" s="123"/>
      <c r="C36" s="123"/>
      <c r="D36" s="75">
        <v>7412</v>
      </c>
      <c r="E36" s="124">
        <f t="shared" si="3"/>
        <v>0</v>
      </c>
      <c r="F36" s="125">
        <f t="shared" si="1"/>
        <v>4880</v>
      </c>
      <c r="G36" s="86">
        <f t="shared" si="2"/>
        <v>192.73</v>
      </c>
      <c r="H36" s="47">
        <v>2532</v>
      </c>
    </row>
    <row r="37" spans="1:8" ht="12.75" customHeight="1">
      <c r="A37" s="127" t="s">
        <v>201</v>
      </c>
      <c r="B37" s="123"/>
      <c r="C37" s="123"/>
      <c r="D37" s="75">
        <v>4500</v>
      </c>
      <c r="E37" s="124">
        <f t="shared" si="3"/>
        <v>0</v>
      </c>
      <c r="F37" s="125">
        <f t="shared" si="1"/>
        <v>-2004</v>
      </c>
      <c r="G37" s="86">
        <f t="shared" si="2"/>
        <v>-30.81</v>
      </c>
      <c r="H37" s="47">
        <v>6504</v>
      </c>
    </row>
    <row r="38" spans="1:8" ht="12.75" customHeight="1">
      <c r="A38" s="127" t="s">
        <v>204</v>
      </c>
      <c r="B38" s="123"/>
      <c r="C38" s="123"/>
      <c r="D38" s="75"/>
      <c r="E38" s="124">
        <f t="shared" si="3"/>
        <v>0</v>
      </c>
      <c r="F38" s="125">
        <f t="shared" si="1"/>
        <v>0</v>
      </c>
      <c r="G38" s="86"/>
      <c r="H38" s="47">
        <v>0</v>
      </c>
    </row>
    <row r="39" spans="1:8" ht="12.75" customHeight="1">
      <c r="A39" s="127" t="s">
        <v>145</v>
      </c>
      <c r="B39" s="123"/>
      <c r="C39" s="123"/>
      <c r="D39" s="75"/>
      <c r="E39" s="124">
        <f t="shared" si="3"/>
        <v>0</v>
      </c>
      <c r="F39" s="125">
        <f t="shared" si="1"/>
        <v>-163</v>
      </c>
      <c r="G39" s="86">
        <f t="shared" si="2"/>
        <v>-100</v>
      </c>
      <c r="H39" s="47">
        <v>163</v>
      </c>
    </row>
    <row r="40" spans="1:251" s="233" customFormat="1" ht="12.75" customHeight="1">
      <c r="A40" s="234" t="s">
        <v>110</v>
      </c>
      <c r="B40" s="235">
        <f>SUM(B35,B36,B37,B39)</f>
        <v>12550</v>
      </c>
      <c r="C40" s="235">
        <f>SUM(C35,C36,C37,C39)</f>
        <v>18550</v>
      </c>
      <c r="D40" s="235">
        <f>SUM(D35,D36,D37,D39)</f>
        <v>30555</v>
      </c>
      <c r="E40" s="228">
        <f t="shared" si="3"/>
        <v>164.72</v>
      </c>
      <c r="F40" s="236">
        <f t="shared" si="1"/>
        <v>7968</v>
      </c>
      <c r="G40" s="232">
        <f t="shared" si="2"/>
        <v>35.28</v>
      </c>
      <c r="H40" s="29">
        <f>SUM(H35:H39)</f>
        <v>22587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</row>
    <row r="41" spans="1:253" ht="14.25" customHeight="1">
      <c r="A41" s="131" t="s">
        <v>111</v>
      </c>
      <c r="B41" s="123"/>
      <c r="C41" s="123">
        <v>0</v>
      </c>
      <c r="D41" s="123"/>
      <c r="E41" s="124">
        <f t="shared" si="3"/>
        <v>0</v>
      </c>
      <c r="F41" s="132">
        <f>D41-H41</f>
        <v>0</v>
      </c>
      <c r="G41" s="137">
        <f aca="true" t="shared" si="4" ref="G41:G54">IF(H41=0,0,(D41-H41)/H41*100)</f>
        <v>0</v>
      </c>
      <c r="H41" s="57"/>
      <c r="IR41"/>
      <c r="IS41"/>
    </row>
    <row r="42" spans="1:253" ht="14.25" customHeight="1">
      <c r="A42" s="131" t="s">
        <v>112</v>
      </c>
      <c r="B42" s="123"/>
      <c r="C42" s="123">
        <v>0</v>
      </c>
      <c r="D42" s="123">
        <v>0</v>
      </c>
      <c r="E42" s="124">
        <f t="shared" si="3"/>
        <v>0</v>
      </c>
      <c r="F42" s="132">
        <f aca="true" t="shared" si="5" ref="F42:F55">D42-H42</f>
        <v>0</v>
      </c>
      <c r="G42" s="137">
        <f t="shared" si="4"/>
        <v>0</v>
      </c>
      <c r="H42" s="57">
        <v>0</v>
      </c>
      <c r="IR42"/>
      <c r="IS42"/>
    </row>
    <row r="43" spans="1:253" ht="14.25" customHeight="1">
      <c r="A43" s="131" t="s">
        <v>113</v>
      </c>
      <c r="B43" s="123">
        <v>100</v>
      </c>
      <c r="C43" s="123">
        <v>100</v>
      </c>
      <c r="D43" s="123">
        <v>0</v>
      </c>
      <c r="E43" s="124">
        <f t="shared" si="3"/>
        <v>0</v>
      </c>
      <c r="F43" s="132">
        <f t="shared" si="5"/>
        <v>0</v>
      </c>
      <c r="G43" s="137">
        <f t="shared" si="4"/>
        <v>0</v>
      </c>
      <c r="H43" s="57">
        <v>0</v>
      </c>
      <c r="IR43"/>
      <c r="IS43"/>
    </row>
    <row r="44" spans="1:253" ht="14.25" customHeight="1">
      <c r="A44" s="131" t="s">
        <v>114</v>
      </c>
      <c r="B44" s="123">
        <v>0</v>
      </c>
      <c r="C44" s="123">
        <v>0</v>
      </c>
      <c r="D44" s="123">
        <v>729</v>
      </c>
      <c r="E44" s="124">
        <f t="shared" si="3"/>
        <v>0</v>
      </c>
      <c r="F44" s="132">
        <f t="shared" si="5"/>
        <v>-157</v>
      </c>
      <c r="G44" s="137">
        <f t="shared" si="4"/>
        <v>-17.72</v>
      </c>
      <c r="H44" s="57">
        <v>886</v>
      </c>
      <c r="IR44"/>
      <c r="IS44"/>
    </row>
    <row r="45" spans="1:253" ht="14.25" customHeight="1">
      <c r="A45" s="131" t="s">
        <v>115</v>
      </c>
      <c r="B45" s="123">
        <v>12350</v>
      </c>
      <c r="C45" s="123">
        <v>18350</v>
      </c>
      <c r="D45" s="123">
        <v>21031</v>
      </c>
      <c r="E45" s="124">
        <f t="shared" si="3"/>
        <v>114.61</v>
      </c>
      <c r="F45" s="132">
        <f t="shared" si="5"/>
        <v>9993</v>
      </c>
      <c r="G45" s="137">
        <f t="shared" si="4"/>
        <v>90.53</v>
      </c>
      <c r="H45" s="57">
        <v>11038</v>
      </c>
      <c r="IR45"/>
      <c r="IS45"/>
    </row>
    <row r="46" spans="1:253" ht="14.25" customHeight="1">
      <c r="A46" s="131" t="s">
        <v>116</v>
      </c>
      <c r="B46" s="123">
        <v>0</v>
      </c>
      <c r="C46" s="123"/>
      <c r="D46" s="123">
        <v>818</v>
      </c>
      <c r="E46" s="124">
        <f t="shared" si="3"/>
        <v>0</v>
      </c>
      <c r="F46" s="132">
        <f t="shared" si="5"/>
        <v>3</v>
      </c>
      <c r="G46" s="137">
        <f t="shared" si="4"/>
        <v>0.37</v>
      </c>
      <c r="H46" s="57">
        <v>815</v>
      </c>
      <c r="IR46"/>
      <c r="IS46"/>
    </row>
    <row r="47" spans="1:253" ht="14.25" customHeight="1">
      <c r="A47" s="131" t="s">
        <v>117</v>
      </c>
      <c r="B47" s="123"/>
      <c r="C47" s="123"/>
      <c r="D47" s="123"/>
      <c r="E47" s="124">
        <f t="shared" si="3"/>
        <v>0</v>
      </c>
      <c r="F47" s="132">
        <f t="shared" si="5"/>
        <v>0</v>
      </c>
      <c r="G47" s="137">
        <f t="shared" si="4"/>
        <v>0</v>
      </c>
      <c r="H47" s="57"/>
      <c r="IR47"/>
      <c r="IS47"/>
    </row>
    <row r="48" spans="1:253" ht="14.25" customHeight="1">
      <c r="A48" s="131" t="s">
        <v>118</v>
      </c>
      <c r="B48" s="123"/>
      <c r="C48" s="123"/>
      <c r="D48" s="123">
        <v>0</v>
      </c>
      <c r="E48" s="124">
        <f t="shared" si="3"/>
        <v>0</v>
      </c>
      <c r="F48" s="132">
        <f t="shared" si="5"/>
        <v>0</v>
      </c>
      <c r="G48" s="137">
        <f t="shared" si="4"/>
        <v>0</v>
      </c>
      <c r="H48" s="57"/>
      <c r="IR48"/>
      <c r="IS48"/>
    </row>
    <row r="49" spans="1:253" ht="14.25" customHeight="1">
      <c r="A49" s="131" t="s">
        <v>119</v>
      </c>
      <c r="B49" s="123"/>
      <c r="C49" s="123"/>
      <c r="D49" s="123"/>
      <c r="E49" s="124">
        <f t="shared" si="3"/>
        <v>0</v>
      </c>
      <c r="F49" s="132">
        <f t="shared" si="5"/>
        <v>0</v>
      </c>
      <c r="G49" s="137">
        <f t="shared" si="4"/>
        <v>0</v>
      </c>
      <c r="H49" s="57">
        <v>0</v>
      </c>
      <c r="IR49"/>
      <c r="IS49"/>
    </row>
    <row r="50" spans="1:253" ht="14.25" customHeight="1">
      <c r="A50" s="131" t="s">
        <v>120</v>
      </c>
      <c r="B50" s="123">
        <v>100</v>
      </c>
      <c r="C50" s="123">
        <v>100</v>
      </c>
      <c r="D50" s="123">
        <v>408</v>
      </c>
      <c r="E50" s="124">
        <f t="shared" si="3"/>
        <v>408</v>
      </c>
      <c r="F50" s="132">
        <f t="shared" si="5"/>
        <v>-1920</v>
      </c>
      <c r="G50" s="137">
        <f t="shared" si="4"/>
        <v>-82.47</v>
      </c>
      <c r="H50" s="57">
        <v>2328</v>
      </c>
      <c r="IR50"/>
      <c r="IS50"/>
    </row>
    <row r="51" spans="1:251" s="233" customFormat="1" ht="14.25" customHeight="1">
      <c r="A51" s="229" t="s">
        <v>121</v>
      </c>
      <c r="B51" s="237">
        <f>SUM(B41:B50)</f>
        <v>12550</v>
      </c>
      <c r="C51" s="237">
        <f aca="true" t="shared" si="6" ref="C51:H51">SUM(C41:C50)</f>
        <v>18550</v>
      </c>
      <c r="D51" s="237">
        <f t="shared" si="6"/>
        <v>22986</v>
      </c>
      <c r="E51" s="228">
        <f t="shared" si="3"/>
        <v>123.91</v>
      </c>
      <c r="F51" s="238">
        <f t="shared" si="5"/>
        <v>7919</v>
      </c>
      <c r="G51" s="239">
        <f t="shared" si="4"/>
        <v>52.56</v>
      </c>
      <c r="H51" s="29">
        <f t="shared" si="6"/>
        <v>15067</v>
      </c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</row>
    <row r="52" spans="1:253" ht="14.25" customHeight="1">
      <c r="A52" s="131" t="s">
        <v>122</v>
      </c>
      <c r="B52" s="85"/>
      <c r="C52" s="85"/>
      <c r="D52" s="85"/>
      <c r="E52" s="124">
        <f t="shared" si="3"/>
        <v>0</v>
      </c>
      <c r="F52" s="132">
        <f t="shared" si="5"/>
        <v>0</v>
      </c>
      <c r="G52" s="137">
        <f t="shared" si="4"/>
        <v>0</v>
      </c>
      <c r="H52" s="30">
        <v>0</v>
      </c>
      <c r="IR52"/>
      <c r="IS52"/>
    </row>
    <row r="53" spans="1:8" ht="14.25" customHeight="1">
      <c r="A53" s="131" t="s">
        <v>149</v>
      </c>
      <c r="B53" s="85"/>
      <c r="C53" s="85"/>
      <c r="D53" s="85"/>
      <c r="E53" s="124">
        <f t="shared" si="3"/>
        <v>0</v>
      </c>
      <c r="F53" s="132">
        <f t="shared" si="5"/>
        <v>-108</v>
      </c>
      <c r="G53" s="137">
        <v>0</v>
      </c>
      <c r="H53" s="31">
        <v>108</v>
      </c>
    </row>
    <row r="54" spans="1:8" ht="14.25" customHeight="1">
      <c r="A54" s="131" t="s">
        <v>202</v>
      </c>
      <c r="B54" s="138">
        <f>B40-B51-B52-B53</f>
        <v>0</v>
      </c>
      <c r="C54" s="138">
        <f>C40-C51-C52-C53</f>
        <v>0</v>
      </c>
      <c r="D54" s="138">
        <f>D40-D51-D52-D53</f>
        <v>7569</v>
      </c>
      <c r="E54" s="124">
        <f t="shared" si="3"/>
        <v>0</v>
      </c>
      <c r="F54" s="132">
        <f t="shared" si="5"/>
        <v>157</v>
      </c>
      <c r="G54" s="137">
        <f t="shared" si="4"/>
        <v>2.12</v>
      </c>
      <c r="H54" s="30">
        <f>H40-H51-H52-H53</f>
        <v>7412</v>
      </c>
    </row>
    <row r="55" spans="1:253" s="233" customFormat="1" ht="14.25" customHeight="1" thickBot="1">
      <c r="A55" s="240" t="s">
        <v>123</v>
      </c>
      <c r="B55" s="241">
        <f>B51+B52+B53+B54</f>
        <v>12550</v>
      </c>
      <c r="C55" s="241">
        <f aca="true" t="shared" si="7" ref="C55:H55">C51+C52+C53+C54</f>
        <v>18550</v>
      </c>
      <c r="D55" s="241">
        <f t="shared" si="7"/>
        <v>30555</v>
      </c>
      <c r="E55" s="287">
        <f t="shared" si="3"/>
        <v>164.72</v>
      </c>
      <c r="F55" s="242">
        <f t="shared" si="5"/>
        <v>7968</v>
      </c>
      <c r="G55" s="243">
        <f>IF(H55=0,0,(D55-H55)/H55*100)</f>
        <v>35.28</v>
      </c>
      <c r="H55" s="32">
        <f t="shared" si="7"/>
        <v>22587</v>
      </c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</row>
  </sheetData>
  <sheetProtection/>
  <mergeCells count="1">
    <mergeCell ref="A1:G1"/>
  </mergeCells>
  <printOptions horizontalCentered="1"/>
  <pageMargins left="0.4722222222222222" right="0.7479166666666667" top="0.4722222222222222" bottom="0.39305555555555555" header="0.4722222222222222" footer="0.5111111111111111"/>
  <pageSetup firstPageNumber="7" useFirstPageNumber="1" fitToHeight="1" fitToWidth="1" horizontalDpi="600" verticalDpi="600" orientation="portrait" paperSize="9" scale="99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0"/>
  <sheetViews>
    <sheetView showZeros="0" zoomScalePageLayoutView="0" workbookViewId="0" topLeftCell="A13">
      <selection activeCell="N30" sqref="N30"/>
    </sheetView>
  </sheetViews>
  <sheetFormatPr defaultColWidth="9.00390625" defaultRowHeight="14.25"/>
  <cols>
    <col min="1" max="1" width="38.125" style="3" customWidth="1"/>
    <col min="2" max="4" width="9.375" style="3" customWidth="1"/>
    <col min="5" max="16384" width="9.00390625" style="3" customWidth="1"/>
  </cols>
  <sheetData>
    <row r="1" spans="1:6" s="179" customFormat="1" ht="45" customHeight="1">
      <c r="A1" s="389" t="s">
        <v>274</v>
      </c>
      <c r="B1" s="389"/>
      <c r="C1" s="389"/>
      <c r="D1" s="389"/>
      <c r="E1" s="389"/>
      <c r="F1" s="389"/>
    </row>
    <row r="2" spans="1:6" s="58" customFormat="1" ht="21.75" customHeight="1" thickBot="1">
      <c r="A2" s="58" t="s">
        <v>124</v>
      </c>
      <c r="D2" s="412" t="s">
        <v>0</v>
      </c>
      <c r="E2" s="412"/>
      <c r="F2" s="412"/>
    </row>
    <row r="3" spans="1:6" s="60" customFormat="1" ht="18" customHeight="1">
      <c r="A3" s="408" t="s">
        <v>125</v>
      </c>
      <c r="B3" s="408" t="s">
        <v>181</v>
      </c>
      <c r="C3" s="408" t="s">
        <v>302</v>
      </c>
      <c r="D3" s="410" t="s">
        <v>303</v>
      </c>
      <c r="E3" s="391" t="s">
        <v>304</v>
      </c>
      <c r="F3" s="392"/>
    </row>
    <row r="4" spans="1:6" s="60" customFormat="1" ht="18" customHeight="1">
      <c r="A4" s="409"/>
      <c r="B4" s="409"/>
      <c r="C4" s="409"/>
      <c r="D4" s="411"/>
      <c r="E4" s="129" t="s">
        <v>5</v>
      </c>
      <c r="F4" s="149" t="s">
        <v>164</v>
      </c>
    </row>
    <row r="5" spans="1:6" ht="27" customHeight="1">
      <c r="A5" s="141" t="s">
        <v>127</v>
      </c>
      <c r="B5" s="142">
        <v>30</v>
      </c>
      <c r="C5" s="142">
        <v>30</v>
      </c>
      <c r="D5" s="270">
        <f>B5/C5*100</f>
        <v>100</v>
      </c>
      <c r="E5" s="129"/>
      <c r="F5" s="149"/>
    </row>
    <row r="6" spans="1:6" ht="27" customHeight="1">
      <c r="A6" s="141" t="s">
        <v>128</v>
      </c>
      <c r="B6" s="142"/>
      <c r="C6" s="142"/>
      <c r="D6" s="270"/>
      <c r="E6" s="274"/>
      <c r="F6" s="276"/>
    </row>
    <row r="7" spans="1:6" ht="27" customHeight="1">
      <c r="A7" s="141" t="s">
        <v>129</v>
      </c>
      <c r="B7" s="142"/>
      <c r="C7" s="142"/>
      <c r="D7" s="270"/>
      <c r="E7" s="274"/>
      <c r="F7" s="276"/>
    </row>
    <row r="8" spans="1:6" ht="27" customHeight="1">
      <c r="A8" s="141" t="s">
        <v>130</v>
      </c>
      <c r="B8" s="142"/>
      <c r="C8" s="142"/>
      <c r="D8" s="270"/>
      <c r="E8" s="274"/>
      <c r="F8" s="276"/>
    </row>
    <row r="9" spans="1:6" ht="27" customHeight="1">
      <c r="A9" s="141" t="s">
        <v>131</v>
      </c>
      <c r="B9" s="142"/>
      <c r="C9" s="142"/>
      <c r="D9" s="270"/>
      <c r="E9" s="274"/>
      <c r="F9" s="276"/>
    </row>
    <row r="10" spans="1:6" ht="27" customHeight="1">
      <c r="A10" s="143"/>
      <c r="B10" s="142"/>
      <c r="C10" s="142"/>
      <c r="D10" s="270"/>
      <c r="E10" s="274"/>
      <c r="F10" s="276"/>
    </row>
    <row r="11" spans="1:6" s="60" customFormat="1" ht="27" customHeight="1">
      <c r="A11" s="70" t="s">
        <v>132</v>
      </c>
      <c r="B11" s="139">
        <f>SUM(B5:B10)</f>
        <v>30</v>
      </c>
      <c r="C11" s="139">
        <f>SUM(C5:C10)</f>
        <v>30</v>
      </c>
      <c r="D11" s="271">
        <f>B11/C11*100</f>
        <v>100</v>
      </c>
      <c r="E11" s="275"/>
      <c r="F11" s="277"/>
    </row>
    <row r="12" spans="1:6" ht="27" customHeight="1">
      <c r="A12" s="141" t="s">
        <v>134</v>
      </c>
      <c r="B12" s="142"/>
      <c r="C12" s="142"/>
      <c r="D12" s="270"/>
      <c r="E12" s="274"/>
      <c r="F12" s="276"/>
    </row>
    <row r="13" spans="1:6" ht="27" customHeight="1">
      <c r="A13" s="143"/>
      <c r="B13" s="142"/>
      <c r="C13" s="142"/>
      <c r="D13" s="270"/>
      <c r="E13" s="274"/>
      <c r="F13" s="276"/>
    </row>
    <row r="14" spans="1:6" s="60" customFormat="1" ht="27" customHeight="1">
      <c r="A14" s="70" t="s">
        <v>136</v>
      </c>
      <c r="B14" s="139">
        <f>SUM(B11:B12)</f>
        <v>30</v>
      </c>
      <c r="C14" s="139">
        <f>SUM(C11:C12)</f>
        <v>30</v>
      </c>
      <c r="D14" s="271">
        <f>B14/C14*100</f>
        <v>100</v>
      </c>
      <c r="E14" s="275"/>
      <c r="F14" s="277"/>
    </row>
    <row r="15" spans="1:6" ht="27" customHeight="1">
      <c r="A15" s="245" t="s">
        <v>281</v>
      </c>
      <c r="B15" s="244">
        <f>SUM(B16:B20)</f>
        <v>30</v>
      </c>
      <c r="C15" s="244">
        <f>SUM(C16:C20)</f>
        <v>30</v>
      </c>
      <c r="D15" s="272">
        <f>B15/C15*100</f>
        <v>100</v>
      </c>
      <c r="E15" s="274"/>
      <c r="F15" s="276"/>
    </row>
    <row r="16" spans="1:6" ht="27" customHeight="1">
      <c r="A16" s="245" t="s">
        <v>276</v>
      </c>
      <c r="B16" s="244">
        <v>2</v>
      </c>
      <c r="C16" s="244">
        <v>2</v>
      </c>
      <c r="D16" s="272">
        <f>B16/C16*100</f>
        <v>100</v>
      </c>
      <c r="E16" s="274"/>
      <c r="F16" s="276"/>
    </row>
    <row r="17" spans="1:6" ht="27" customHeight="1">
      <c r="A17" s="245" t="s">
        <v>277</v>
      </c>
      <c r="B17" s="244"/>
      <c r="C17" s="244"/>
      <c r="D17" s="272"/>
      <c r="E17" s="274"/>
      <c r="F17" s="276"/>
    </row>
    <row r="18" spans="1:6" ht="27" customHeight="1">
      <c r="A18" s="245" t="s">
        <v>278</v>
      </c>
      <c r="B18" s="244"/>
      <c r="C18" s="244"/>
      <c r="D18" s="272"/>
      <c r="E18" s="274"/>
      <c r="F18" s="276"/>
    </row>
    <row r="19" spans="1:6" ht="27" customHeight="1">
      <c r="A19" s="245" t="s">
        <v>279</v>
      </c>
      <c r="B19" s="244"/>
      <c r="C19" s="244"/>
      <c r="D19" s="272"/>
      <c r="E19" s="274"/>
      <c r="F19" s="276"/>
    </row>
    <row r="20" spans="1:6" ht="27" customHeight="1">
      <c r="A20" s="245" t="s">
        <v>280</v>
      </c>
      <c r="B20" s="244">
        <v>28</v>
      </c>
      <c r="C20" s="244">
        <v>28</v>
      </c>
      <c r="D20" s="272">
        <f>B20/C20*100</f>
        <v>100</v>
      </c>
      <c r="E20" s="274"/>
      <c r="F20" s="276"/>
    </row>
    <row r="21" spans="1:6" ht="27" customHeight="1">
      <c r="A21" s="246" t="s">
        <v>275</v>
      </c>
      <c r="B21" s="142"/>
      <c r="C21" s="142"/>
      <c r="D21" s="271"/>
      <c r="E21" s="274"/>
      <c r="F21" s="276"/>
    </row>
    <row r="22" spans="1:6" ht="27" customHeight="1">
      <c r="A22" s="141"/>
      <c r="B22" s="142"/>
      <c r="C22" s="142"/>
      <c r="D22" s="271"/>
      <c r="E22" s="274"/>
      <c r="F22" s="276"/>
    </row>
    <row r="23" spans="1:6" ht="27" customHeight="1">
      <c r="A23" s="141"/>
      <c r="B23" s="142"/>
      <c r="C23" s="142"/>
      <c r="D23" s="271"/>
      <c r="E23" s="274"/>
      <c r="F23" s="276"/>
    </row>
    <row r="24" spans="1:6" ht="27" customHeight="1">
      <c r="A24" s="141"/>
      <c r="B24" s="142"/>
      <c r="C24" s="142"/>
      <c r="D24" s="271"/>
      <c r="E24" s="274"/>
      <c r="F24" s="276"/>
    </row>
    <row r="25" spans="1:6" ht="27" customHeight="1">
      <c r="A25" s="141"/>
      <c r="B25" s="142"/>
      <c r="C25" s="142"/>
      <c r="D25" s="271"/>
      <c r="E25" s="274"/>
      <c r="F25" s="276"/>
    </row>
    <row r="26" spans="1:6" ht="27" customHeight="1">
      <c r="A26" s="143"/>
      <c r="B26" s="142"/>
      <c r="C26" s="142"/>
      <c r="D26" s="271"/>
      <c r="E26" s="274"/>
      <c r="F26" s="276"/>
    </row>
    <row r="27" spans="1:6" s="60" customFormat="1" ht="27" customHeight="1">
      <c r="A27" s="70" t="s">
        <v>133</v>
      </c>
      <c r="B27" s="139">
        <f>SUM(B15,B21)</f>
        <v>30</v>
      </c>
      <c r="C27" s="139">
        <f>SUM(C15,C21)</f>
        <v>30</v>
      </c>
      <c r="D27" s="271">
        <f>B27/C27*100</f>
        <v>100</v>
      </c>
      <c r="E27" s="275"/>
      <c r="F27" s="277"/>
    </row>
    <row r="28" spans="1:6" ht="27" customHeight="1">
      <c r="A28" s="143" t="s">
        <v>135</v>
      </c>
      <c r="B28" s="142"/>
      <c r="C28" s="142"/>
      <c r="D28" s="271"/>
      <c r="E28" s="274"/>
      <c r="F28" s="276"/>
    </row>
    <row r="29" spans="1:6" ht="27" customHeight="1">
      <c r="A29" s="143"/>
      <c r="B29" s="142"/>
      <c r="C29" s="142"/>
      <c r="D29" s="271"/>
      <c r="E29" s="274"/>
      <c r="F29" s="276"/>
    </row>
    <row r="30" spans="1:6" s="60" customFormat="1" ht="27" customHeight="1" thickBot="1">
      <c r="A30" s="67" t="s">
        <v>137</v>
      </c>
      <c r="B30" s="140">
        <f>SUM(B27:B28)</f>
        <v>30</v>
      </c>
      <c r="C30" s="140">
        <f>SUM(C27:C28)</f>
        <v>30</v>
      </c>
      <c r="D30" s="273">
        <f>B30/C30*100</f>
        <v>100</v>
      </c>
      <c r="E30" s="278"/>
      <c r="F30" s="279"/>
    </row>
  </sheetData>
  <sheetProtection/>
  <mergeCells count="7">
    <mergeCell ref="E3:F3"/>
    <mergeCell ref="A3:A4"/>
    <mergeCell ref="B3:B4"/>
    <mergeCell ref="C3:C4"/>
    <mergeCell ref="D3:D4"/>
    <mergeCell ref="A1:F1"/>
    <mergeCell ref="D2:F2"/>
  </mergeCells>
  <printOptions horizontalCentered="1"/>
  <pageMargins left="0.5511811023622047" right="0.15748031496062992" top="0.5905511811023623" bottom="0.5118110236220472" header="0.5118110236220472" footer="0.31496062992125984"/>
  <pageSetup firstPageNumber="5" useFirstPageNumber="1" horizontalDpi="600" verticalDpi="600" orientation="portrait" paperSize="8" scale="120" r:id="rId1"/>
  <headerFooter alignWithMargins="0">
    <oddFooter>&amp;C第 8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showZeros="0" zoomScalePageLayoutView="0" workbookViewId="0" topLeftCell="A1">
      <pane xSplit="1" ySplit="4" topLeftCell="B5" activePane="bottomRight" state="frozen"/>
      <selection pane="topLeft" activeCell="N30" sqref="N30"/>
      <selection pane="topRight" activeCell="N30" sqref="N30"/>
      <selection pane="bottomLeft" activeCell="N30" sqref="N30"/>
      <selection pane="bottomRight" activeCell="N30" sqref="N30"/>
    </sheetView>
  </sheetViews>
  <sheetFormatPr defaultColWidth="7.00390625" defaultRowHeight="18" customHeight="1"/>
  <cols>
    <col min="1" max="1" width="21.125" style="2" customWidth="1"/>
    <col min="2" max="3" width="8.25390625" style="2" customWidth="1"/>
    <col min="4" max="4" width="8.25390625" style="267" customWidth="1"/>
    <col min="5" max="6" width="8.25390625" style="248" customWidth="1"/>
    <col min="7" max="7" width="8.25390625" style="267" customWidth="1"/>
    <col min="8" max="9" width="8.25390625" style="2" customWidth="1"/>
    <col min="10" max="10" width="8.75390625" style="267" customWidth="1"/>
    <col min="11" max="16384" width="7.00390625" style="2" customWidth="1"/>
  </cols>
  <sheetData>
    <row r="1" spans="1:4" ht="13.5" customHeight="1">
      <c r="A1" s="247"/>
      <c r="B1" s="247"/>
      <c r="C1" s="247"/>
      <c r="D1" s="264"/>
    </row>
    <row r="2" spans="1:10" ht="31.5" customHeight="1">
      <c r="A2" s="415" t="s">
        <v>282</v>
      </c>
      <c r="B2" s="415"/>
      <c r="C2" s="415"/>
      <c r="D2" s="415"/>
      <c r="E2" s="415"/>
      <c r="F2" s="415"/>
      <c r="G2" s="415"/>
      <c r="H2" s="415"/>
      <c r="I2" s="415"/>
      <c r="J2" s="415"/>
    </row>
    <row r="3" spans="1:10" ht="17.25" customHeight="1" thickBot="1">
      <c r="A3" s="249" t="s">
        <v>124</v>
      </c>
      <c r="B3" s="250"/>
      <c r="C3" s="250"/>
      <c r="D3" s="265"/>
      <c r="G3" s="268"/>
      <c r="H3" s="251"/>
      <c r="I3" s="251"/>
      <c r="J3" s="269" t="s">
        <v>0</v>
      </c>
    </row>
    <row r="4" spans="1:10" ht="34.5" customHeight="1">
      <c r="A4" s="416" t="s">
        <v>138</v>
      </c>
      <c r="B4" s="418" t="s">
        <v>139</v>
      </c>
      <c r="C4" s="419"/>
      <c r="D4" s="420"/>
      <c r="E4" s="413" t="s">
        <v>140</v>
      </c>
      <c r="F4" s="413"/>
      <c r="G4" s="413"/>
      <c r="H4" s="413" t="s">
        <v>141</v>
      </c>
      <c r="I4" s="413"/>
      <c r="J4" s="414"/>
    </row>
    <row r="5" spans="1:10" ht="30" customHeight="1">
      <c r="A5" s="417"/>
      <c r="B5" s="254" t="s">
        <v>283</v>
      </c>
      <c r="C5" s="254" t="s">
        <v>1</v>
      </c>
      <c r="D5" s="266" t="s">
        <v>126</v>
      </c>
      <c r="E5" s="255" t="s">
        <v>283</v>
      </c>
      <c r="F5" s="255" t="s">
        <v>1</v>
      </c>
      <c r="G5" s="266" t="s">
        <v>126</v>
      </c>
      <c r="H5" s="254" t="s">
        <v>283</v>
      </c>
      <c r="I5" s="254" t="s">
        <v>1</v>
      </c>
      <c r="J5" s="288" t="s">
        <v>126</v>
      </c>
    </row>
    <row r="6" spans="1:10" ht="30" customHeight="1">
      <c r="A6" s="289" t="s">
        <v>142</v>
      </c>
      <c r="B6" s="258">
        <f aca="true" t="shared" si="0" ref="B6:C24">E6+H6</f>
        <v>6120</v>
      </c>
      <c r="C6" s="258">
        <f t="shared" si="0"/>
        <v>6648</v>
      </c>
      <c r="D6" s="252">
        <f aca="true" t="shared" si="1" ref="D6:D25">B6/C6*100</f>
        <v>92.06</v>
      </c>
      <c r="E6" s="259">
        <v>675</v>
      </c>
      <c r="F6" s="260">
        <v>617</v>
      </c>
      <c r="G6" s="256">
        <f aca="true" t="shared" si="2" ref="G6:G25">E6/F6*100</f>
        <v>109.4</v>
      </c>
      <c r="H6" s="260">
        <v>5445</v>
      </c>
      <c r="I6" s="260">
        <v>6031</v>
      </c>
      <c r="J6" s="290">
        <f aca="true" t="shared" si="3" ref="J6:J25">H6/I6*100</f>
        <v>90.28</v>
      </c>
    </row>
    <row r="7" spans="1:10" ht="30" customHeight="1">
      <c r="A7" s="289" t="s">
        <v>143</v>
      </c>
      <c r="B7" s="258">
        <f t="shared" si="0"/>
        <v>137</v>
      </c>
      <c r="C7" s="258">
        <f t="shared" si="0"/>
        <v>174</v>
      </c>
      <c r="D7" s="252">
        <f t="shared" si="1"/>
        <v>78.74</v>
      </c>
      <c r="E7" s="259">
        <v>117</v>
      </c>
      <c r="F7" s="260">
        <v>152</v>
      </c>
      <c r="G7" s="256">
        <f t="shared" si="2"/>
        <v>76.97</v>
      </c>
      <c r="H7" s="260">
        <v>20</v>
      </c>
      <c r="I7" s="260">
        <v>22</v>
      </c>
      <c r="J7" s="290">
        <f t="shared" si="3"/>
        <v>90.91</v>
      </c>
    </row>
    <row r="8" spans="1:10" ht="30" customHeight="1">
      <c r="A8" s="291" t="s">
        <v>144</v>
      </c>
      <c r="B8" s="258">
        <f t="shared" si="0"/>
        <v>4324</v>
      </c>
      <c r="C8" s="258">
        <f t="shared" si="0"/>
        <v>4173</v>
      </c>
      <c r="D8" s="252">
        <f t="shared" si="1"/>
        <v>103.62</v>
      </c>
      <c r="E8" s="259">
        <v>2289</v>
      </c>
      <c r="F8" s="260">
        <v>2273</v>
      </c>
      <c r="G8" s="256">
        <f t="shared" si="2"/>
        <v>100.7</v>
      </c>
      <c r="H8" s="260">
        <v>2035</v>
      </c>
      <c r="I8" s="260">
        <v>1900</v>
      </c>
      <c r="J8" s="290">
        <f t="shared" si="3"/>
        <v>107.11</v>
      </c>
    </row>
    <row r="9" spans="1:10" ht="30" customHeight="1">
      <c r="A9" s="291" t="s">
        <v>284</v>
      </c>
      <c r="B9" s="258">
        <f t="shared" si="0"/>
        <v>72</v>
      </c>
      <c r="C9" s="258">
        <f t="shared" si="0"/>
        <v>0</v>
      </c>
      <c r="D9" s="252"/>
      <c r="E9" s="259">
        <v>72</v>
      </c>
      <c r="F9" s="260">
        <v>0</v>
      </c>
      <c r="G9" s="256">
        <v>0</v>
      </c>
      <c r="H9" s="260"/>
      <c r="I9" s="260"/>
      <c r="J9" s="290"/>
    </row>
    <row r="10" spans="1:10" ht="30" customHeight="1">
      <c r="A10" s="291" t="s">
        <v>285</v>
      </c>
      <c r="B10" s="258">
        <f t="shared" si="0"/>
        <v>0</v>
      </c>
      <c r="C10" s="258">
        <f t="shared" si="0"/>
        <v>47</v>
      </c>
      <c r="D10" s="252"/>
      <c r="E10" s="259">
        <v>0</v>
      </c>
      <c r="F10" s="260">
        <v>47</v>
      </c>
      <c r="G10" s="256">
        <f t="shared" si="2"/>
        <v>0</v>
      </c>
      <c r="H10" s="260"/>
      <c r="I10" s="260"/>
      <c r="J10" s="290"/>
    </row>
    <row r="11" spans="1:10" ht="30" customHeight="1">
      <c r="A11" s="291" t="s">
        <v>286</v>
      </c>
      <c r="B11" s="258">
        <f t="shared" si="0"/>
        <v>37</v>
      </c>
      <c r="C11" s="258">
        <f t="shared" si="0"/>
        <v>70</v>
      </c>
      <c r="D11" s="252">
        <f t="shared" si="1"/>
        <v>52.86</v>
      </c>
      <c r="E11" s="259">
        <v>35</v>
      </c>
      <c r="F11" s="260">
        <v>32</v>
      </c>
      <c r="G11" s="256">
        <f t="shared" si="2"/>
        <v>109.38</v>
      </c>
      <c r="H11" s="260">
        <v>2</v>
      </c>
      <c r="I11" s="260">
        <v>38</v>
      </c>
      <c r="J11" s="290">
        <f t="shared" si="3"/>
        <v>5.26</v>
      </c>
    </row>
    <row r="12" spans="1:10" s="1" customFormat="1" ht="30" customHeight="1">
      <c r="A12" s="292" t="s">
        <v>108</v>
      </c>
      <c r="B12" s="261">
        <f t="shared" si="0"/>
        <v>10690</v>
      </c>
      <c r="C12" s="261">
        <f t="shared" si="0"/>
        <v>11112</v>
      </c>
      <c r="D12" s="253">
        <f t="shared" si="1"/>
        <v>96.2</v>
      </c>
      <c r="E12" s="262">
        <f>SUM(E6:E11)</f>
        <v>3188</v>
      </c>
      <c r="F12" s="262">
        <f>SUM(F6:F11)</f>
        <v>3121</v>
      </c>
      <c r="G12" s="257">
        <f t="shared" si="2"/>
        <v>102.15</v>
      </c>
      <c r="H12" s="261">
        <f>SUM(H6:H11)</f>
        <v>7502</v>
      </c>
      <c r="I12" s="261">
        <f>SUM(I6:I11)</f>
        <v>7991</v>
      </c>
      <c r="J12" s="293">
        <f t="shared" si="3"/>
        <v>93.88</v>
      </c>
    </row>
    <row r="13" spans="1:10" ht="30" customHeight="1">
      <c r="A13" s="289" t="s">
        <v>145</v>
      </c>
      <c r="B13" s="258">
        <f t="shared" si="0"/>
        <v>0</v>
      </c>
      <c r="C13" s="258">
        <f t="shared" si="0"/>
        <v>0</v>
      </c>
      <c r="D13" s="252"/>
      <c r="E13" s="259"/>
      <c r="F13" s="260"/>
      <c r="G13" s="256"/>
      <c r="H13" s="260"/>
      <c r="I13" s="260"/>
      <c r="J13" s="290"/>
    </row>
    <row r="14" spans="1:10" ht="30" customHeight="1">
      <c r="A14" s="289" t="s">
        <v>146</v>
      </c>
      <c r="B14" s="258">
        <f t="shared" si="0"/>
        <v>6685</v>
      </c>
      <c r="C14" s="258">
        <f t="shared" si="0"/>
        <v>6374</v>
      </c>
      <c r="D14" s="252">
        <f t="shared" si="1"/>
        <v>104.88</v>
      </c>
      <c r="E14" s="259">
        <v>5948</v>
      </c>
      <c r="F14" s="259">
        <v>6100</v>
      </c>
      <c r="G14" s="256">
        <f t="shared" si="2"/>
        <v>97.51</v>
      </c>
      <c r="H14" s="260">
        <v>737</v>
      </c>
      <c r="I14" s="260">
        <v>274</v>
      </c>
      <c r="J14" s="290"/>
    </row>
    <row r="15" spans="1:10" s="1" customFormat="1" ht="30" customHeight="1">
      <c r="A15" s="229" t="s">
        <v>110</v>
      </c>
      <c r="B15" s="261">
        <f t="shared" si="0"/>
        <v>17375</v>
      </c>
      <c r="C15" s="261">
        <f t="shared" si="0"/>
        <v>17486</v>
      </c>
      <c r="D15" s="253">
        <f t="shared" si="1"/>
        <v>99.37</v>
      </c>
      <c r="E15" s="262">
        <f>SUM(E12:E14)</f>
        <v>9136</v>
      </c>
      <c r="F15" s="262">
        <f>SUM(F12:F14)</f>
        <v>9221</v>
      </c>
      <c r="G15" s="257">
        <f t="shared" si="2"/>
        <v>99.08</v>
      </c>
      <c r="H15" s="261">
        <f>SUM(H12:H14)</f>
        <v>8239</v>
      </c>
      <c r="I15" s="261">
        <f>SUM(I12:I14)</f>
        <v>8265</v>
      </c>
      <c r="J15" s="293">
        <f t="shared" si="3"/>
        <v>99.69</v>
      </c>
    </row>
    <row r="16" spans="1:10" ht="30" customHeight="1">
      <c r="A16" s="289" t="s">
        <v>147</v>
      </c>
      <c r="B16" s="258">
        <f t="shared" si="0"/>
        <v>9940</v>
      </c>
      <c r="C16" s="258">
        <f t="shared" si="0"/>
        <v>9851</v>
      </c>
      <c r="D16" s="252">
        <f t="shared" si="1"/>
        <v>100.9</v>
      </c>
      <c r="E16" s="259">
        <v>2010</v>
      </c>
      <c r="F16" s="260">
        <v>2000</v>
      </c>
      <c r="G16" s="256">
        <f t="shared" si="2"/>
        <v>100.5</v>
      </c>
      <c r="H16" s="260">
        <v>7930</v>
      </c>
      <c r="I16" s="260">
        <v>7851</v>
      </c>
      <c r="J16" s="290">
        <f t="shared" si="3"/>
        <v>101.01</v>
      </c>
    </row>
    <row r="17" spans="1:10" ht="30" customHeight="1">
      <c r="A17" s="289" t="s">
        <v>148</v>
      </c>
      <c r="B17" s="258">
        <f t="shared" si="0"/>
        <v>107</v>
      </c>
      <c r="C17" s="258">
        <f t="shared" si="0"/>
        <v>95</v>
      </c>
      <c r="D17" s="252"/>
      <c r="E17" s="259">
        <v>107</v>
      </c>
      <c r="F17" s="260">
        <v>95</v>
      </c>
      <c r="G17" s="256">
        <f t="shared" si="2"/>
        <v>112.63</v>
      </c>
      <c r="H17" s="260"/>
      <c r="I17" s="260"/>
      <c r="J17" s="290"/>
    </row>
    <row r="18" spans="1:10" ht="30" customHeight="1">
      <c r="A18" s="289" t="s">
        <v>287</v>
      </c>
      <c r="B18" s="258">
        <f t="shared" si="0"/>
        <v>95</v>
      </c>
      <c r="C18" s="258">
        <f t="shared" si="0"/>
        <v>101</v>
      </c>
      <c r="D18" s="252"/>
      <c r="E18" s="259">
        <v>95</v>
      </c>
      <c r="F18" s="260">
        <v>101</v>
      </c>
      <c r="G18" s="256">
        <f t="shared" si="2"/>
        <v>94.06</v>
      </c>
      <c r="H18" s="260"/>
      <c r="I18" s="260"/>
      <c r="J18" s="290"/>
    </row>
    <row r="19" spans="1:10" ht="30" customHeight="1">
      <c r="A19" s="289" t="s">
        <v>288</v>
      </c>
      <c r="B19" s="258">
        <f t="shared" si="0"/>
        <v>0</v>
      </c>
      <c r="C19" s="258">
        <f t="shared" si="0"/>
        <v>6</v>
      </c>
      <c r="D19" s="252"/>
      <c r="E19" s="259"/>
      <c r="F19" s="260">
        <v>6</v>
      </c>
      <c r="G19" s="256"/>
      <c r="H19" s="260">
        <v>0</v>
      </c>
      <c r="I19" s="260"/>
      <c r="J19" s="290"/>
    </row>
    <row r="20" spans="1:10" ht="30" customHeight="1">
      <c r="A20" s="291" t="s">
        <v>289</v>
      </c>
      <c r="B20" s="258">
        <f t="shared" si="0"/>
        <v>19</v>
      </c>
      <c r="C20" s="258">
        <f t="shared" si="0"/>
        <v>115</v>
      </c>
      <c r="D20" s="252"/>
      <c r="E20" s="259">
        <v>2</v>
      </c>
      <c r="F20" s="259">
        <v>0</v>
      </c>
      <c r="G20" s="256"/>
      <c r="H20" s="260">
        <v>17</v>
      </c>
      <c r="I20" s="260">
        <v>115</v>
      </c>
      <c r="J20" s="290">
        <f t="shared" si="3"/>
        <v>14.78</v>
      </c>
    </row>
    <row r="21" spans="1:10" s="1" customFormat="1" ht="30" customHeight="1">
      <c r="A21" s="229" t="s">
        <v>121</v>
      </c>
      <c r="B21" s="261">
        <f t="shared" si="0"/>
        <v>10161</v>
      </c>
      <c r="C21" s="261">
        <f t="shared" si="0"/>
        <v>10168</v>
      </c>
      <c r="D21" s="253">
        <f t="shared" si="1"/>
        <v>99.93</v>
      </c>
      <c r="E21" s="262">
        <f>SUM(E16:E20)</f>
        <v>2214</v>
      </c>
      <c r="F21" s="262">
        <f>SUM(F16:F20)</f>
        <v>2202</v>
      </c>
      <c r="G21" s="257">
        <f t="shared" si="2"/>
        <v>100.54</v>
      </c>
      <c r="H21" s="261">
        <f>SUM(H16:H20)</f>
        <v>7947</v>
      </c>
      <c r="I21" s="261">
        <f>SUM(I16:I20)</f>
        <v>7966</v>
      </c>
      <c r="J21" s="293">
        <f t="shared" si="3"/>
        <v>99.76</v>
      </c>
    </row>
    <row r="22" spans="1:10" ht="30" customHeight="1">
      <c r="A22" s="291" t="s">
        <v>149</v>
      </c>
      <c r="B22" s="258">
        <f t="shared" si="0"/>
        <v>0</v>
      </c>
      <c r="C22" s="258">
        <f t="shared" si="0"/>
        <v>0</v>
      </c>
      <c r="D22" s="252"/>
      <c r="E22" s="259"/>
      <c r="F22" s="259"/>
      <c r="G22" s="256"/>
      <c r="H22" s="260"/>
      <c r="I22" s="260"/>
      <c r="J22" s="290"/>
    </row>
    <row r="23" spans="1:10" ht="30" customHeight="1">
      <c r="A23" s="289" t="s">
        <v>150</v>
      </c>
      <c r="B23" s="258">
        <f t="shared" si="0"/>
        <v>529</v>
      </c>
      <c r="C23" s="258">
        <f t="shared" si="0"/>
        <v>944</v>
      </c>
      <c r="D23" s="252"/>
      <c r="E23" s="259">
        <f>E12-E21</f>
        <v>974</v>
      </c>
      <c r="F23" s="259">
        <f>F12-F21</f>
        <v>919</v>
      </c>
      <c r="G23" s="256"/>
      <c r="H23" s="263">
        <f>H12-H21</f>
        <v>-445</v>
      </c>
      <c r="I23" s="263">
        <f>I12-I21</f>
        <v>25</v>
      </c>
      <c r="J23" s="290">
        <f t="shared" si="3"/>
        <v>-1780</v>
      </c>
    </row>
    <row r="24" spans="1:10" ht="30" customHeight="1">
      <c r="A24" s="289" t="s">
        <v>151</v>
      </c>
      <c r="B24" s="258">
        <f t="shared" si="0"/>
        <v>7214</v>
      </c>
      <c r="C24" s="258">
        <f t="shared" si="0"/>
        <v>7318</v>
      </c>
      <c r="D24" s="252">
        <f t="shared" si="1"/>
        <v>98.58</v>
      </c>
      <c r="E24" s="259">
        <f>E15-E21</f>
        <v>6922</v>
      </c>
      <c r="F24" s="259">
        <f>F15-F21</f>
        <v>7019</v>
      </c>
      <c r="G24" s="256">
        <f t="shared" si="2"/>
        <v>98.62</v>
      </c>
      <c r="H24" s="259">
        <f>H15-H21</f>
        <v>292</v>
      </c>
      <c r="I24" s="260">
        <v>299</v>
      </c>
      <c r="J24" s="290">
        <f t="shared" si="3"/>
        <v>97.66</v>
      </c>
    </row>
    <row r="25" spans="1:10" s="1" customFormat="1" ht="30" customHeight="1" thickBot="1">
      <c r="A25" s="240" t="s">
        <v>123</v>
      </c>
      <c r="B25" s="294">
        <f>SUM(B21:B22,B24)</f>
        <v>17375</v>
      </c>
      <c r="C25" s="294">
        <f aca="true" t="shared" si="4" ref="C25:I25">SUM(C21:C22,C24)</f>
        <v>17486</v>
      </c>
      <c r="D25" s="295">
        <f t="shared" si="1"/>
        <v>99.37</v>
      </c>
      <c r="E25" s="296">
        <f t="shared" si="4"/>
        <v>9136</v>
      </c>
      <c r="F25" s="296">
        <f t="shared" si="4"/>
        <v>9221</v>
      </c>
      <c r="G25" s="297">
        <f t="shared" si="2"/>
        <v>99.08</v>
      </c>
      <c r="H25" s="294">
        <f t="shared" si="4"/>
        <v>8239</v>
      </c>
      <c r="I25" s="294">
        <f t="shared" si="4"/>
        <v>8265</v>
      </c>
      <c r="J25" s="298">
        <f t="shared" si="3"/>
        <v>99.69</v>
      </c>
    </row>
  </sheetData>
  <sheetProtection/>
  <mergeCells count="5">
    <mergeCell ref="H4:J4"/>
    <mergeCell ref="A2:J2"/>
    <mergeCell ref="A4:A5"/>
    <mergeCell ref="B4:D4"/>
    <mergeCell ref="E4:G4"/>
  </mergeCells>
  <printOptions horizontalCentered="1"/>
  <pageMargins left="0.5905511811023623" right="0.3937007874015748" top="0.5905511811023623" bottom="0.5118110236220472" header="0.5118110236220472" footer="0.31496062992125984"/>
  <pageSetup firstPageNumber="9" useFirstPageNumber="1" horizontalDpi="600" verticalDpi="600" orientation="portrait" paperSize="9" scale="9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预算科/苏世斌</dc:creator>
  <cp:keywords/>
  <dc:description/>
  <cp:lastModifiedBy>付兴禄</cp:lastModifiedBy>
  <cp:lastPrinted>2017-12-22T00:54:18Z</cp:lastPrinted>
  <dcterms:created xsi:type="dcterms:W3CDTF">2008-12-02T13:06:54Z</dcterms:created>
  <dcterms:modified xsi:type="dcterms:W3CDTF">2017-12-22T01:00:47Z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